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PORTAL DE TRANSPARENCIA 2026/"/>
    </mc:Choice>
  </mc:AlternateContent>
  <xr:revisionPtr revIDLastSave="1" documentId="8_{3AA993FD-7A5C-4DF1-BD09-9421FAA92E18}" xr6:coauthVersionLast="47" xr6:coauthVersionMax="47" xr10:uidLastSave="{07212A06-B84B-4777-8B14-3D4B01989AF3}"/>
  <bookViews>
    <workbookView minimized="1" xWindow="3504" yWindow="1848" windowWidth="17280" windowHeight="8880" xr2:uid="{00000000-000D-0000-FFFF-FFFF00000000}"/>
  </bookViews>
  <sheets>
    <sheet name="INFORME SEGUIMIENTO " sheetId="6" r:id="rId1"/>
  </sheets>
  <definedNames>
    <definedName name="_xlnm.Print_Area" localSheetId="0">'INFORME SEGUIMIENTO '!$A$1:$N$25</definedName>
    <definedName name="_xlnm.Print_Titles" localSheetId="0">'INFORME SEGUIMIENTO 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6" l="1"/>
  <c r="J23" i="6"/>
  <c r="L24" i="6"/>
  <c r="L23" i="6"/>
  <c r="L22" i="6"/>
  <c r="L21" i="6"/>
  <c r="L20" i="6"/>
  <c r="G19" i="6"/>
  <c r="L19" i="6"/>
  <c r="L25" i="6"/>
  <c r="N25" i="6"/>
  <c r="N19" i="6"/>
  <c r="N20" i="6"/>
  <c r="N21" i="6"/>
  <c r="N22" i="6"/>
  <c r="N23" i="6"/>
  <c r="N24" i="6"/>
  <c r="N18" i="6"/>
  <c r="N16" i="6"/>
  <c r="N17" i="6"/>
  <c r="L17" i="6" s="1"/>
  <c r="N14" i="6"/>
  <c r="N11" i="6"/>
  <c r="L18" i="6"/>
  <c r="L16" i="6"/>
  <c r="L14" i="6"/>
  <c r="O11" i="6"/>
  <c r="L11" i="6"/>
  <c r="L15" i="6"/>
  <c r="N15" i="6" s="1"/>
  <c r="L13" i="6"/>
  <c r="N13" i="6" s="1"/>
  <c r="L12" i="6"/>
  <c r="N12" i="6" s="1"/>
  <c r="L10" i="6"/>
  <c r="N10" i="6" s="1"/>
  <c r="L9" i="6"/>
  <c r="N9" i="6" s="1"/>
  <c r="L8" i="6"/>
  <c r="N8" i="6" s="1"/>
  <c r="N7" i="6"/>
  <c r="L7" i="6"/>
  <c r="N6" i="6"/>
  <c r="L6" i="6"/>
  <c r="N5" i="6"/>
  <c r="L5" i="6"/>
  <c r="J25" i="6"/>
  <c r="J7" i="6"/>
  <c r="O25" i="6" l="1"/>
  <c r="G25" i="6"/>
  <c r="O7" i="6"/>
  <c r="O23" i="6"/>
  <c r="J15" i="6"/>
  <c r="O15" i="6" s="1"/>
  <c r="G7" i="6" l="1"/>
  <c r="J17" i="6"/>
  <c r="J24" i="6"/>
  <c r="G23" i="6"/>
  <c r="J22" i="6"/>
  <c r="O22" i="6" s="1"/>
  <c r="G22" i="6"/>
  <c r="J21" i="6"/>
  <c r="O21" i="6" s="1"/>
  <c r="G21" i="6"/>
  <c r="J20" i="6"/>
  <c r="J19" i="6"/>
  <c r="O19" i="6" s="1"/>
  <c r="J18" i="6"/>
  <c r="O18" i="6" s="1"/>
  <c r="G18" i="6"/>
  <c r="J16" i="6"/>
  <c r="G15" i="6"/>
  <c r="J14" i="6"/>
  <c r="O14" i="6" s="1"/>
  <c r="J13" i="6"/>
  <c r="J12" i="6"/>
  <c r="O12" i="6" s="1"/>
  <c r="G12" i="6"/>
  <c r="J11" i="6"/>
  <c r="G11" i="6"/>
  <c r="J10" i="6"/>
  <c r="J9" i="6"/>
  <c r="J8" i="6"/>
  <c r="J6" i="6"/>
  <c r="A6" i="6"/>
  <c r="J5" i="6"/>
  <c r="O5" i="6" s="1"/>
  <c r="G5" i="6"/>
  <c r="G16" i="6" l="1"/>
  <c r="O16" i="6"/>
  <c r="G6" i="6"/>
  <c r="O6" i="6"/>
  <c r="G8" i="6"/>
  <c r="O8" i="6"/>
  <c r="G20" i="6"/>
  <c r="O20" i="6"/>
  <c r="G9" i="6"/>
  <c r="O9" i="6"/>
  <c r="G10" i="6"/>
  <c r="O10" i="6"/>
  <c r="G24" i="6"/>
  <c r="O24" i="6"/>
  <c r="G13" i="6"/>
  <c r="O13" i="6"/>
  <c r="G17" i="6"/>
  <c r="G14" i="6"/>
  <c r="A8" i="6"/>
  <c r="A9" i="6" s="1"/>
  <c r="A10" i="6" s="1"/>
  <c r="A11" i="6" s="1"/>
  <c r="A12" i="6" s="1"/>
  <c r="A13" i="6" s="1"/>
  <c r="A14" i="6" s="1"/>
  <c r="A15" i="6" s="1"/>
  <c r="A16" i="6" s="1"/>
  <c r="A7" i="6"/>
  <c r="A18" i="6" l="1"/>
  <c r="A19" i="6" s="1"/>
  <c r="A20" i="6" s="1"/>
  <c r="A21" i="6" s="1"/>
  <c r="A22" i="6" s="1"/>
  <c r="A23" i="6" s="1"/>
  <c r="A24" i="6" s="1"/>
  <c r="A25" i="6" s="1"/>
  <c r="A17" i="6"/>
</calcChain>
</file>

<file path=xl/sharedStrings.xml><?xml version="1.0" encoding="utf-8"?>
<sst xmlns="http://schemas.openxmlformats.org/spreadsheetml/2006/main" count="103" uniqueCount="63">
  <si>
    <t>UNIDAD EJECUTORA PARA LA READECUACION DE BARRIOS &amp; ENTORNOS</t>
  </si>
  <si>
    <t xml:space="preserve">INFORME DE SEGUIMIENTO Y PRESUPUESTO DE PROGRAMAS Y PROYECTOS </t>
  </si>
  <si>
    <t xml:space="preserve">CORTE AL TRIMESTRE DE  (ENERO - ABRIL 2026) </t>
  </si>
  <si>
    <t>NO.</t>
  </si>
  <si>
    <t>TIPO PROYECTO</t>
  </si>
  <si>
    <t>NOMBRE</t>
  </si>
  <si>
    <t>CONTRATO NO.</t>
  </si>
  <si>
    <t>CONTRATISTA</t>
  </si>
  <si>
    <t>%FÍNANCIERO AVANCE</t>
  </si>
  <si>
    <t>MONTO PROYECTO (RD$)</t>
  </si>
  <si>
    <t>MONTO  ADENDAS (RD$)</t>
  </si>
  <si>
    <t>MONTO TOTAL PROYECTO (RD$)     (H+I)</t>
  </si>
  <si>
    <t xml:space="preserve">MONTO EJECUTADO TRIMESTRE (RD$) </t>
  </si>
  <si>
    <t xml:space="preserve">MONTO TOTAL EJECUTADO  (RD$) </t>
  </si>
  <si>
    <t>MONTO PAGADO TRIMESTRE  (RD$)</t>
  </si>
  <si>
    <t>MONTO PAGADO TOTAL (RD$)</t>
  </si>
  <si>
    <t>EN CIERRE</t>
  </si>
  <si>
    <t>INFRAESTRUCTURA ESTRUCTURAL</t>
  </si>
  <si>
    <r>
      <t xml:space="preserve">CONCLUSION IGLESIA EVANGELICA LA NUEVA BARQUITA </t>
    </r>
    <r>
      <rPr>
        <b/>
        <sz val="10"/>
        <rFont val="Calibri Light"/>
        <family val="2"/>
        <scheme val="major"/>
      </rPr>
      <t>(CRBE-CCC-CP-2022-0008.)</t>
    </r>
  </si>
  <si>
    <t>URBE-30-2022</t>
  </si>
  <si>
    <t>CONSTRUCTORA IRGONZA S.R.L.</t>
  </si>
  <si>
    <t>INFRAESTRUCTURA VIAL</t>
  </si>
  <si>
    <r>
      <t xml:space="preserve">CONSTRUCCION VIA DE ACCESO SUR PROYECTO NUEVO DOMINGO SAVIO, SECTOR LA CIENAGA, DISTRITO NACIONAL </t>
    </r>
    <r>
      <rPr>
        <b/>
        <sz val="10"/>
        <rFont val="Calibri Light"/>
        <family val="2"/>
        <scheme val="major"/>
      </rPr>
      <t>(CRBE-CCC-LPN-2020-0003)</t>
    </r>
  </si>
  <si>
    <t>URBE-16-2021</t>
  </si>
  <si>
    <t>INGENIERIA CIVIL INTERNACIONAL ICI, S.R.L.</t>
  </si>
  <si>
    <t>CONSTRUCCIÓN VIA ACCESO NORTE, PARQUES Y AREAS DEPORTIVAS, PROYECTO NUEVO DOMINGO SAVIO, SECTOR LOS GUANDULES, DISTRITO NACIONAL</t>
  </si>
  <si>
    <t>CONSORCIO ECOCIMAG S.R.L.</t>
  </si>
  <si>
    <t>EJECUCION</t>
  </si>
  <si>
    <r>
      <t xml:space="preserve">CONSTRUCCIÓN HOGAR DEL DIA DEL CONAPE </t>
    </r>
    <r>
      <rPr>
        <b/>
        <sz val="10"/>
        <rFont val="Calibri Light"/>
        <family val="2"/>
        <scheme val="major"/>
      </rPr>
      <t>(CRBE-CCC-LPN-2023-0001)</t>
    </r>
  </si>
  <si>
    <t>HENRY VELOZ CIVIL GROUP, S. R. L.</t>
  </si>
  <si>
    <r>
      <t xml:space="preserve">CONSTRUCCIÓN E INSTALACIÓN DE   REDES  ELÉCTRICAS, BAJA TENSIÓN Y SISTEMA DE ALUMBRADO DE LA AVENIDA PASEO DE RIO DEL PROYECTO NUEVO DOMINGO SAVIO TRAMO I. </t>
    </r>
    <r>
      <rPr>
        <b/>
        <sz val="10"/>
        <rFont val="Calibri Light"/>
        <family val="2"/>
        <scheme val="major"/>
      </rPr>
      <t>(CRBE-CCC-LPN-2020-0005)</t>
    </r>
  </si>
  <si>
    <t>CONSORCIO ALFRETON OCESA, SRL.</t>
  </si>
  <si>
    <r>
      <t xml:space="preserve">CONSTRUCCIÓN CALLE RICARDO CARTY Y ÁREAS DE RECREACIÓN. </t>
    </r>
    <r>
      <rPr>
        <b/>
        <sz val="10"/>
        <rFont val="Calibri Light"/>
        <family val="2"/>
        <scheme val="major"/>
      </rPr>
      <t>(CRBE-CCC-LPN-2021-0011)</t>
    </r>
  </si>
  <si>
    <t>INCONROD</t>
  </si>
  <si>
    <r>
      <t xml:space="preserve">CONSTRUCCIÓN DE ACCESO PEATONAL, PROYECTO, SECTOR LA CIENAGA, DISTRITO NACIONAL. </t>
    </r>
    <r>
      <rPr>
        <b/>
        <sz val="10"/>
        <rFont val="Calibri Light"/>
        <family val="2"/>
        <scheme val="major"/>
      </rPr>
      <t>(CRBE-CCC-2023-0005)</t>
    </r>
  </si>
  <si>
    <t>CONSORCIO NUEVO DOMINGO PEATONAL</t>
  </si>
  <si>
    <r>
      <t xml:space="preserve">CONSTRUCCIÓN EDIFICIO CAPITANIA PARA LA PROTECCIÓN DE LAS MARGENES ORIENTAL Y OCCIDENTAL DEL RIO OZAMA  </t>
    </r>
    <r>
      <rPr>
        <b/>
        <sz val="10"/>
        <rFont val="Calibri Light"/>
        <family val="2"/>
        <scheme val="major"/>
      </rPr>
      <t>(CRBE-CCC-CP-2019-0021)</t>
    </r>
  </si>
  <si>
    <t>ENA INGENIERIA Y MATERIALES S.R.L</t>
  </si>
  <si>
    <r>
      <t xml:space="preserve">CONSTRUCCIÓN DETACAMENTO POLICIA NACIONAL.  </t>
    </r>
    <r>
      <rPr>
        <b/>
        <sz val="10"/>
        <rFont val="Calibri Light"/>
        <family val="2"/>
        <scheme val="major"/>
      </rPr>
      <t>(CRBE-CCC-CP-2023-0006)</t>
    </r>
  </si>
  <si>
    <t>CONSORCIO PROVECTUS</t>
  </si>
  <si>
    <r>
      <t xml:space="preserve">CONSTRUCCION DE ESTACIONAMIENTOS Y AREAS RECREATIVAS PROYECTO NUEVO DOMINGO SAVIO, SECTORES LA CIENAGA Y LOS GUANDULES, D.N.  </t>
    </r>
    <r>
      <rPr>
        <b/>
        <sz val="10"/>
        <rFont val="Calibri Light"/>
        <family val="2"/>
        <scheme val="major"/>
      </rPr>
      <t>(CRBE-CCC-CP-2023-0007)</t>
    </r>
  </si>
  <si>
    <t>PRODICON SRL</t>
  </si>
  <si>
    <r>
      <t xml:space="preserve">SUPERVISIÓN DE LAS OBRAS DE CONSTRUCCIÓN DE VÍA DE ACCESO SUR, CONSTRUCCIÓN POLIDEPORTIVO Y ÁREAS DE ESTACIONAMIENTOS PARQUE LINEAL, CONSTRUCCIÓN DE VÍA DE PASO DEL RIO, TRAMO LA CIÉNEGA. CONSTRUCCIÓN VÍA ACCESO NORTE, PARQUES Y ÁREAS DEPORTIVAS, PROYECTO NUEVO DOMINGO SAVIO, SECTOR LOS GUANDULES, DISTRITO NACIONAL. CONSTRUCCIÓN CALLE RICARDO CARTY Y ÁREAS DE RECREACIÓN. </t>
    </r>
    <r>
      <rPr>
        <b/>
        <sz val="10"/>
        <rFont val="Calibri Light"/>
        <family val="2"/>
        <scheme val="major"/>
      </rPr>
      <t>(URBE-CCC-CP-2024-0009)</t>
    </r>
  </si>
  <si>
    <t>CONSORCIO CMAT - VIALIA</t>
  </si>
  <si>
    <t>MUDANZA Y ACARREO DE RESIDENTES EN ZONA DE ALTO RIESGO (LOS GUANDULES &amp; LA CIENAGA)</t>
  </si>
  <si>
    <t>MUDOM</t>
  </si>
  <si>
    <r>
      <t xml:space="preserve">DEMOLICIÓN, LIMPIEZA, NIVELACIÓN Y CONSTRUCCIÓN DE CIERRE DEFINITIVO PARA PROYECTO P30M. DISTRITO NACIONAL. </t>
    </r>
    <r>
      <rPr>
        <b/>
        <sz val="10"/>
        <rFont val="Calibri Light"/>
        <family val="2"/>
        <scheme val="major"/>
      </rPr>
      <t>(URBE-CCC-CP-2024-0005)</t>
    </r>
  </si>
  <si>
    <t>MADISON CONSTRUCCIONES, S.R.L.</t>
  </si>
  <si>
    <r>
      <t xml:space="preserve">CONSTRUCCION DE REDES ELECTRICAS, MEDIA TENSION (MT), BAJA TENSION (BT) E ILUMINACION. P30M </t>
    </r>
    <r>
      <rPr>
        <b/>
        <sz val="10"/>
        <rFont val="Calibri Light"/>
        <family val="2"/>
        <scheme val="major"/>
      </rPr>
      <t>(URBE-CCC-CP-2024-0008)</t>
    </r>
  </si>
  <si>
    <t>CONSORCIO COEMSA</t>
  </si>
  <si>
    <r>
      <t xml:space="preserve">CONSTRUCCIÓN DE ESTACIONAMIENTO EN SUPERFICIE, AREAS COMPLEMENTARIAS Y URBANISMO GENERAL, DEL PROYECTO PATINODROMO Y PARQUE DEPORTIVO ´´PASEO 30 DE MAYO´´. </t>
    </r>
    <r>
      <rPr>
        <b/>
        <sz val="10"/>
        <rFont val="Calibri Light"/>
        <family val="2"/>
        <scheme val="major"/>
      </rPr>
      <t>(URBE-CCC-CP-2024-0006)</t>
    </r>
  </si>
  <si>
    <t>WTD DOMINICANA SRL</t>
  </si>
  <si>
    <r>
      <t xml:space="preserve">CONSTRUCCIÓN DE REDES ELECTRICAS, AREAS VERDES, ARBORIZACION Y REDES HIDROSANITARIAS DEL PROYECTO PATINODROMO Y PARQUE DEPORTIVO ´´PASEO 30 DE MAYO´´. </t>
    </r>
    <r>
      <rPr>
        <b/>
        <sz val="10"/>
        <rFont val="Calibri Light"/>
        <family val="2"/>
        <scheme val="major"/>
      </rPr>
      <t>(URBE-CCC-CP-2024-0008)</t>
    </r>
  </si>
  <si>
    <r>
      <t xml:space="preserve">CONSTRUCCION DE PATINODROMO. DISTRITO NACIONAL.. </t>
    </r>
    <r>
      <rPr>
        <b/>
        <sz val="10"/>
        <rFont val="Calibri Light"/>
        <family val="2"/>
        <scheme val="major"/>
      </rPr>
      <t>(URBE-CCC-CP-2024-0011)</t>
    </r>
  </si>
  <si>
    <t>CODOM, S.R.L.</t>
  </si>
  <si>
    <r>
      <t xml:space="preserve">DEMOLICION, BOTE Y ADECUACION DE TERRENOS EN BORDE DE RIO, BARRIO LAS LILAS, SANTO DOMINGO ESTE, PROYECTO ´´RECUPERACION MARGENES DEL OZAMA EN LAS LILAS´´. </t>
    </r>
    <r>
      <rPr>
        <b/>
        <sz val="10"/>
        <rFont val="Calibri Light"/>
        <family val="2"/>
        <scheme val="major"/>
      </rPr>
      <t>(URBE-CCC-CP-2024-0009)</t>
    </r>
  </si>
  <si>
    <t>CONSTRUCCIÓN E ISTALACIÓN DE MOBILIARIO URBANO Y SEÑALETICA PARA PROYECTO PATINÓDROMO Y PARQUE DEPORTIVO P30M</t>
  </si>
  <si>
    <t>DINEBA DISENOS INTERIORES Y EBANISTERIA S.R.L.</t>
  </si>
  <si>
    <t>CONSTRUCCIÓN DE PASEO URBANO DEL PROYECTO PATINÓDROMO Y PARQUE DEPORTIVO PASEO 30 DE MAYO.</t>
  </si>
  <si>
    <t>CAMILO J HURTADO C INGENIEROS ASOCIADOS SRL</t>
  </si>
  <si>
    <t>CONSTRUCCIÓN PROYECTO RECUPERACIÓN MARGEN ORIENTAL OZAMA: LAS LILAS ETAPA I (LAS LILAS)</t>
  </si>
  <si>
    <t>CONSORCIO ECO LAS LILAS</t>
  </si>
  <si>
    <t>de Segui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</si>
</sst>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"/>
      <family val="2"/>
      <scheme val="minor"/>
    </font>
    <font>
      <b/>
      <sz val="20"/>
      <color theme="8" tint="-0.249977111117893"/>
      <name val="Sakkal Majalla"/>
      <charset val="178"/>
    </font>
    <font>
      <b/>
      <sz val="10"/>
      <name val="Calibri Light"/>
      <family val="2"/>
      <scheme val="major"/>
    </font>
    <font>
      <b/>
      <sz val="12"/>
      <color theme="8" tint="-0.249977111117893"/>
      <name val="Sakkal Majalla"/>
      <charset val="178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 wrapText="1"/>
    </xf>
    <xf numFmtId="43" fontId="4" fillId="0" borderId="0" xfId="12" applyFont="1" applyBorder="1" applyAlignment="1">
      <alignment horizontal="center" vertical="center"/>
    </xf>
    <xf numFmtId="10" fontId="0" fillId="4" borderId="1" xfId="1" applyNumberFormat="1" applyFont="1" applyFill="1" applyBorder="1"/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13">
    <cellStyle name="Currency 2" xfId="10" xr:uid="{00000000-0005-0000-0000-000000000000}"/>
    <cellStyle name="Millares" xfId="12" builtinId="3"/>
    <cellStyle name="Millares 2 2 2" xfId="4" xr:uid="{00000000-0005-0000-0000-000001000000}"/>
    <cellStyle name="Normal" xfId="0" builtinId="0"/>
    <cellStyle name="Normal 10" xfId="11" xr:uid="{8A3C8DFE-39BE-4D58-A64E-D63B68D15C07}"/>
    <cellStyle name="Normal 2" xfId="7" xr:uid="{00000000-0005-0000-0000-000004000000}"/>
    <cellStyle name="Normal 2 2 3" xfId="8" xr:uid="{00000000-0005-0000-0000-000005000000}"/>
    <cellStyle name="Normal 2 4" xfId="2" xr:uid="{00000000-0005-0000-0000-000006000000}"/>
    <cellStyle name="Normal 3" xfId="3" xr:uid="{00000000-0005-0000-0000-000007000000}"/>
    <cellStyle name="Normal 4" xfId="6" xr:uid="{00000000-0005-0000-0000-000008000000}"/>
    <cellStyle name="Percent 2" xfId="5" xr:uid="{00000000-0005-0000-0000-000012000000}"/>
    <cellStyle name="Porcentaje" xfId="1" builtinId="5"/>
    <cellStyle name="Porcentaje 2 2" xfId="9" xr:uid="{00000000-0005-0000-0000-000014000000}"/>
  </cellStyles>
  <dxfs count="1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426719</xdr:colOff>
      <xdr:row>0</xdr:row>
      <xdr:rowOff>228600</xdr:rowOff>
    </xdr:from>
    <xdr:to>
      <xdr:col>3</xdr:col>
      <xdr:colOff>2731918</xdr:colOff>
      <xdr:row>2</xdr:row>
      <xdr:rowOff>149891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26AB59D-AFE9-4235-BF4D-6B7915E8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19" y="228600"/>
          <a:ext cx="4724549" cy="778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62F8-5BAE-405E-8A94-32C2636873E5}">
  <sheetPr>
    <pageSetUpPr fitToPage="1"/>
  </sheetPr>
  <dimension ref="A1:CP35"/>
  <sheetViews>
    <sheetView tabSelected="1" view="pageBreakPreview" zoomScale="84" zoomScaleNormal="90" zoomScaleSheetLayoutView="84" workbookViewId="0">
      <selection activeCell="B4" sqref="B4"/>
    </sheetView>
  </sheetViews>
  <sheetFormatPr baseColWidth="10" defaultColWidth="11.5546875" defaultRowHeight="16.8" x14ac:dyDescent="0.5"/>
  <cols>
    <col min="1" max="1" width="6.6640625" customWidth="1"/>
    <col min="2" max="2" width="11.5546875" style="3" customWidth="1"/>
    <col min="3" max="3" width="18" style="1" customWidth="1"/>
    <col min="4" max="4" width="43.109375" style="1" customWidth="1"/>
    <col min="5" max="5" width="11.109375" style="5" customWidth="1"/>
    <col min="6" max="6" width="22.33203125" style="5" customWidth="1"/>
    <col min="7" max="7" width="12.44140625" style="4" customWidth="1"/>
    <col min="8" max="8" width="17.109375" style="4" customWidth="1"/>
    <col min="9" max="9" width="18" style="4" customWidth="1"/>
    <col min="10" max="10" width="19" style="4" customWidth="1"/>
    <col min="11" max="11" width="17.109375" style="4" customWidth="1"/>
    <col min="12" max="12" width="19.88671875" style="4" bestFit="1" customWidth="1"/>
    <col min="13" max="13" width="16.6640625" style="4" customWidth="1"/>
    <col min="14" max="14" width="16.33203125" style="4" customWidth="1"/>
    <col min="15" max="15" width="21.5546875" style="8" customWidth="1"/>
    <col min="16" max="16" width="14.6640625" bestFit="1" customWidth="1"/>
    <col min="22" max="22" width="11.44140625" customWidth="1"/>
  </cols>
  <sheetData>
    <row r="1" spans="1:94" s="1" customFormat="1" ht="35.4" x14ac:dyDescent="0.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7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94" s="1" customFormat="1" ht="30" x14ac:dyDescent="0.5"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94" s="1" customFormat="1" ht="30" x14ac:dyDescent="0.5">
      <c r="B3" s="21" t="s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1:94" ht="72.75" customHeight="1" x14ac:dyDescent="0.3">
      <c r="A4" s="13" t="s">
        <v>3</v>
      </c>
      <c r="B4" s="13" t="s">
        <v>62</v>
      </c>
      <c r="C4" s="14" t="s">
        <v>4</v>
      </c>
      <c r="D4" s="14" t="s">
        <v>5</v>
      </c>
      <c r="E4" s="15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  <c r="M4" s="14" t="s">
        <v>14</v>
      </c>
      <c r="N4" s="14" t="s">
        <v>15</v>
      </c>
    </row>
    <row r="5" spans="1:94" s="2" customFormat="1" ht="51" customHeight="1" x14ac:dyDescent="0.3">
      <c r="A5" s="9">
        <v>1</v>
      </c>
      <c r="B5" s="10" t="s">
        <v>16</v>
      </c>
      <c r="C5" s="10" t="s">
        <v>17</v>
      </c>
      <c r="D5" s="11" t="s">
        <v>18</v>
      </c>
      <c r="E5" s="10" t="s">
        <v>19</v>
      </c>
      <c r="F5" s="10" t="s">
        <v>20</v>
      </c>
      <c r="G5" s="17">
        <f>+L5/J5</f>
        <v>1</v>
      </c>
      <c r="H5" s="12">
        <v>28682346.716899998</v>
      </c>
      <c r="I5" s="12">
        <v>0</v>
      </c>
      <c r="J5" s="12">
        <f>+H5+I5</f>
        <v>28682346.716899998</v>
      </c>
      <c r="K5" s="12"/>
      <c r="L5" s="12">
        <f t="shared" ref="L5:L10" si="0">+J5</f>
        <v>28682346.716899998</v>
      </c>
      <c r="M5" s="12"/>
      <c r="N5" s="12">
        <f t="shared" ref="N5:N10" si="1">+L5</f>
        <v>28682346.716899998</v>
      </c>
      <c r="O5" s="19">
        <f>+N5/J5</f>
        <v>1</v>
      </c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</row>
    <row r="6" spans="1:94" s="2" customFormat="1" ht="79.5" customHeight="1" x14ac:dyDescent="0.3">
      <c r="A6" s="9">
        <f>+A5+1</f>
        <v>2</v>
      </c>
      <c r="B6" s="10" t="s">
        <v>16</v>
      </c>
      <c r="C6" s="10" t="s">
        <v>21</v>
      </c>
      <c r="D6" s="11" t="s">
        <v>22</v>
      </c>
      <c r="E6" s="10" t="s">
        <v>23</v>
      </c>
      <c r="F6" s="10" t="s">
        <v>24</v>
      </c>
      <c r="G6" s="17">
        <f t="shared" ref="G6:G22" si="2">+L6/J6</f>
        <v>1</v>
      </c>
      <c r="H6" s="12">
        <v>593939985.32000005</v>
      </c>
      <c r="I6" s="12">
        <v>125398470.06</v>
      </c>
      <c r="J6" s="12">
        <f t="shared" ref="J6:J23" si="3">+H6+I6</f>
        <v>719338455.38000011</v>
      </c>
      <c r="K6" s="12"/>
      <c r="L6" s="12">
        <f t="shared" si="0"/>
        <v>719338455.38000011</v>
      </c>
      <c r="M6" s="12"/>
      <c r="N6" s="12">
        <f t="shared" si="1"/>
        <v>719338455.38000011</v>
      </c>
      <c r="O6" s="19">
        <f t="shared" ref="O6:O24" si="4">+N6/J6</f>
        <v>1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</row>
    <row r="7" spans="1:94" s="2" customFormat="1" ht="79.5" customHeight="1" x14ac:dyDescent="0.3">
      <c r="A7" s="9">
        <f>+A6+1</f>
        <v>3</v>
      </c>
      <c r="B7" s="10" t="s">
        <v>16</v>
      </c>
      <c r="C7" s="10" t="s">
        <v>21</v>
      </c>
      <c r="D7" s="11" t="s">
        <v>25</v>
      </c>
      <c r="E7" s="10"/>
      <c r="F7" s="10" t="s">
        <v>26</v>
      </c>
      <c r="G7" s="17">
        <f t="shared" ref="G7" si="5">+L7/J7</f>
        <v>1</v>
      </c>
      <c r="H7" s="12">
        <v>658706924.04731929</v>
      </c>
      <c r="I7" s="12">
        <v>18630000</v>
      </c>
      <c r="J7" s="12">
        <f>+H7-I7</f>
        <v>640076924.04731929</v>
      </c>
      <c r="K7" s="12"/>
      <c r="L7" s="12">
        <f t="shared" si="0"/>
        <v>640076924.04731929</v>
      </c>
      <c r="M7" s="12"/>
      <c r="N7" s="12">
        <f t="shared" si="1"/>
        <v>640076924.04731929</v>
      </c>
      <c r="O7" s="19">
        <f t="shared" si="4"/>
        <v>1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</row>
    <row r="8" spans="1:94" s="2" customFormat="1" ht="63.75" customHeight="1" x14ac:dyDescent="0.3">
      <c r="A8" s="9">
        <f>+A6+1</f>
        <v>3</v>
      </c>
      <c r="B8" s="10" t="s">
        <v>27</v>
      </c>
      <c r="C8" s="10" t="s">
        <v>17</v>
      </c>
      <c r="D8" s="11" t="s">
        <v>28</v>
      </c>
      <c r="E8" s="10"/>
      <c r="F8" s="10" t="s">
        <v>29</v>
      </c>
      <c r="G8" s="17">
        <f t="shared" si="2"/>
        <v>1</v>
      </c>
      <c r="H8" s="12">
        <v>27135000.02</v>
      </c>
      <c r="I8" s="12">
        <v>0</v>
      </c>
      <c r="J8" s="12">
        <f t="shared" si="3"/>
        <v>27135000.02</v>
      </c>
      <c r="K8" s="12"/>
      <c r="L8" s="12">
        <f t="shared" si="0"/>
        <v>27135000.02</v>
      </c>
      <c r="M8" s="12"/>
      <c r="N8" s="12">
        <f t="shared" si="1"/>
        <v>27135000.02</v>
      </c>
      <c r="O8" s="19">
        <f t="shared" si="4"/>
        <v>1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</row>
    <row r="9" spans="1:94" s="2" customFormat="1" ht="66.75" customHeight="1" x14ac:dyDescent="0.3">
      <c r="A9" s="9">
        <f t="shared" ref="A9:A25" si="6">+A8+1</f>
        <v>4</v>
      </c>
      <c r="B9" s="10" t="s">
        <v>27</v>
      </c>
      <c r="C9" s="10" t="s">
        <v>17</v>
      </c>
      <c r="D9" s="11" t="s">
        <v>30</v>
      </c>
      <c r="E9" s="10"/>
      <c r="F9" s="10" t="s">
        <v>31</v>
      </c>
      <c r="G9" s="17">
        <f t="shared" si="2"/>
        <v>1</v>
      </c>
      <c r="H9" s="12">
        <v>49487282.159259401</v>
      </c>
      <c r="I9" s="12">
        <v>0</v>
      </c>
      <c r="J9" s="12">
        <f t="shared" si="3"/>
        <v>49487282.159259401</v>
      </c>
      <c r="K9" s="12"/>
      <c r="L9" s="12">
        <f t="shared" si="0"/>
        <v>49487282.159259401</v>
      </c>
      <c r="M9" s="12"/>
      <c r="N9" s="12">
        <f t="shared" si="1"/>
        <v>49487282.159259401</v>
      </c>
      <c r="O9" s="19">
        <f t="shared" si="4"/>
        <v>1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</row>
    <row r="10" spans="1:94" s="2" customFormat="1" ht="58.5" customHeight="1" x14ac:dyDescent="0.3">
      <c r="A10" s="9">
        <f t="shared" si="6"/>
        <v>5</v>
      </c>
      <c r="B10" s="10" t="s">
        <v>27</v>
      </c>
      <c r="C10" s="10" t="s">
        <v>21</v>
      </c>
      <c r="D10" s="11" t="s">
        <v>32</v>
      </c>
      <c r="E10" s="10"/>
      <c r="F10" s="10" t="s">
        <v>33</v>
      </c>
      <c r="G10" s="17">
        <f t="shared" si="2"/>
        <v>1</v>
      </c>
      <c r="H10" s="12">
        <v>141920319.80000001</v>
      </c>
      <c r="I10" s="12">
        <v>-1788480</v>
      </c>
      <c r="J10" s="12">
        <f t="shared" si="3"/>
        <v>140131839.80000001</v>
      </c>
      <c r="K10" s="12"/>
      <c r="L10" s="12">
        <f t="shared" si="0"/>
        <v>140131839.80000001</v>
      </c>
      <c r="M10" s="12"/>
      <c r="N10" s="12">
        <f t="shared" si="1"/>
        <v>140131839.80000001</v>
      </c>
      <c r="O10" s="19">
        <f t="shared" si="4"/>
        <v>1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</row>
    <row r="11" spans="1:94" ht="55.5" customHeight="1" x14ac:dyDescent="0.3">
      <c r="A11" s="9">
        <f t="shared" si="6"/>
        <v>6</v>
      </c>
      <c r="B11" s="10" t="s">
        <v>27</v>
      </c>
      <c r="C11" s="10" t="s">
        <v>17</v>
      </c>
      <c r="D11" s="11" t="s">
        <v>34</v>
      </c>
      <c r="E11" s="10"/>
      <c r="F11" s="10" t="s">
        <v>35</v>
      </c>
      <c r="G11" s="17">
        <f t="shared" si="2"/>
        <v>0.48289212005437304</v>
      </c>
      <c r="H11" s="12">
        <v>20970000.046511002</v>
      </c>
      <c r="I11" s="12"/>
      <c r="J11" s="12">
        <f t="shared" si="3"/>
        <v>20970000.046511002</v>
      </c>
      <c r="K11" s="12"/>
      <c r="L11" s="12">
        <f>1602567.44+N11</f>
        <v>10126247.779999999</v>
      </c>
      <c r="M11" s="12"/>
      <c r="N11" s="12">
        <f>+P11</f>
        <v>8523680.3399999999</v>
      </c>
      <c r="O11" s="19">
        <f>+N11/J11</f>
        <v>0.4064702108295023</v>
      </c>
      <c r="P11">
        <v>8523680.3399999999</v>
      </c>
    </row>
    <row r="12" spans="1:94" ht="52.5" customHeight="1" x14ac:dyDescent="0.3">
      <c r="A12" s="9">
        <f t="shared" si="6"/>
        <v>7</v>
      </c>
      <c r="B12" s="10" t="s">
        <v>27</v>
      </c>
      <c r="C12" s="10" t="s">
        <v>17</v>
      </c>
      <c r="D12" s="11" t="s">
        <v>36</v>
      </c>
      <c r="E12" s="10"/>
      <c r="F12" s="10" t="s">
        <v>37</v>
      </c>
      <c r="G12" s="17">
        <f t="shared" si="2"/>
        <v>1</v>
      </c>
      <c r="H12" s="12">
        <v>8407199.0600000005</v>
      </c>
      <c r="I12" s="12">
        <v>2101799.77</v>
      </c>
      <c r="J12" s="12">
        <f t="shared" si="3"/>
        <v>10508998.83</v>
      </c>
      <c r="K12" s="12"/>
      <c r="L12" s="12">
        <f>+J12</f>
        <v>10508998.83</v>
      </c>
      <c r="M12" s="12"/>
      <c r="N12" s="12">
        <f>+L12</f>
        <v>10508998.83</v>
      </c>
      <c r="O12" s="19">
        <f t="shared" si="4"/>
        <v>1</v>
      </c>
    </row>
    <row r="13" spans="1:94" ht="53.25" customHeight="1" x14ac:dyDescent="0.3">
      <c r="A13" s="9">
        <f t="shared" si="6"/>
        <v>8</v>
      </c>
      <c r="B13" s="10" t="s">
        <v>27</v>
      </c>
      <c r="C13" s="10" t="s">
        <v>17</v>
      </c>
      <c r="D13" s="11" t="s">
        <v>38</v>
      </c>
      <c r="E13" s="10"/>
      <c r="F13" s="10" t="s">
        <v>39</v>
      </c>
      <c r="G13" s="17">
        <f t="shared" si="2"/>
        <v>1</v>
      </c>
      <c r="H13" s="12">
        <v>25822851.335926685</v>
      </c>
      <c r="I13" s="12"/>
      <c r="J13" s="12">
        <f t="shared" si="3"/>
        <v>25822851.335926685</v>
      </c>
      <c r="K13" s="12"/>
      <c r="L13" s="12">
        <f>+J13</f>
        <v>25822851.335926685</v>
      </c>
      <c r="M13" s="12"/>
      <c r="N13" s="12">
        <f>+L13</f>
        <v>25822851.335926685</v>
      </c>
      <c r="O13" s="19">
        <f t="shared" si="4"/>
        <v>1</v>
      </c>
    </row>
    <row r="14" spans="1:94" ht="55.2" x14ac:dyDescent="0.3">
      <c r="A14" s="9">
        <f t="shared" si="6"/>
        <v>9</v>
      </c>
      <c r="B14" s="10" t="s">
        <v>27</v>
      </c>
      <c r="C14" s="10" t="s">
        <v>17</v>
      </c>
      <c r="D14" s="11" t="s">
        <v>40</v>
      </c>
      <c r="E14" s="10"/>
      <c r="F14" s="10" t="s">
        <v>41</v>
      </c>
      <c r="G14" s="17">
        <f t="shared" si="2"/>
        <v>0.63257652613436721</v>
      </c>
      <c r="H14" s="12">
        <v>72498414.049999997</v>
      </c>
      <c r="I14" s="12"/>
      <c r="J14" s="12">
        <f t="shared" si="3"/>
        <v>72498414.049999997</v>
      </c>
      <c r="K14" s="12"/>
      <c r="L14" s="12">
        <f>31074010.54+14786784.37</f>
        <v>45860794.909999996</v>
      </c>
      <c r="M14" s="12"/>
      <c r="N14" s="12">
        <f>+P14</f>
        <v>31074010.539999999</v>
      </c>
      <c r="O14" s="19">
        <f t="shared" si="4"/>
        <v>0.4286164179890774</v>
      </c>
      <c r="P14">
        <v>31074010.539999999</v>
      </c>
    </row>
    <row r="15" spans="1:94" ht="138" x14ac:dyDescent="0.3">
      <c r="A15" s="9">
        <f t="shared" si="6"/>
        <v>10</v>
      </c>
      <c r="B15" s="10" t="s">
        <v>27</v>
      </c>
      <c r="C15" s="10" t="s">
        <v>17</v>
      </c>
      <c r="D15" s="11" t="s">
        <v>42</v>
      </c>
      <c r="E15" s="10"/>
      <c r="F15" s="10" t="s">
        <v>43</v>
      </c>
      <c r="G15" s="17">
        <f t="shared" si="2"/>
        <v>1</v>
      </c>
      <c r="H15" s="12">
        <v>120954739.56870399</v>
      </c>
      <c r="I15" s="12"/>
      <c r="J15" s="12">
        <f t="shared" si="3"/>
        <v>120954739.56870399</v>
      </c>
      <c r="K15" s="12"/>
      <c r="L15" s="12">
        <f>+J15</f>
        <v>120954739.56870399</v>
      </c>
      <c r="M15" s="12"/>
      <c r="N15" s="12">
        <f>+L15</f>
        <v>120954739.56870399</v>
      </c>
      <c r="O15" s="19">
        <f t="shared" si="4"/>
        <v>1</v>
      </c>
      <c r="P15" s="8"/>
    </row>
    <row r="16" spans="1:94" ht="60.75" customHeight="1" x14ac:dyDescent="0.3">
      <c r="A16" s="9">
        <f t="shared" si="6"/>
        <v>11</v>
      </c>
      <c r="B16" s="10" t="s">
        <v>27</v>
      </c>
      <c r="C16" s="10" t="s">
        <v>17</v>
      </c>
      <c r="D16" s="11" t="s">
        <v>44</v>
      </c>
      <c r="E16" s="10"/>
      <c r="F16" s="10" t="s">
        <v>45</v>
      </c>
      <c r="G16" s="17">
        <f t="shared" si="2"/>
        <v>0.90198996645546881</v>
      </c>
      <c r="H16" s="12">
        <v>33434710.829999998</v>
      </c>
      <c r="I16" s="12"/>
      <c r="J16" s="12">
        <f t="shared" si="3"/>
        <v>33434710.829999998</v>
      </c>
      <c r="K16" s="12"/>
      <c r="L16" s="12">
        <f>28283575.43+1874198.27</f>
        <v>30157773.699999999</v>
      </c>
      <c r="M16" s="12"/>
      <c r="N16" s="12">
        <f>+P16</f>
        <v>28283575.43</v>
      </c>
      <c r="O16" s="19">
        <f t="shared" si="4"/>
        <v>0.84593450123761704</v>
      </c>
      <c r="P16">
        <v>28283575.43</v>
      </c>
    </row>
    <row r="17" spans="1:16" ht="57.75" customHeight="1" x14ac:dyDescent="0.3">
      <c r="A17" s="9">
        <f t="shared" si="6"/>
        <v>12</v>
      </c>
      <c r="B17" s="10" t="s">
        <v>27</v>
      </c>
      <c r="C17" s="10" t="s">
        <v>17</v>
      </c>
      <c r="D17" s="11" t="s">
        <v>46</v>
      </c>
      <c r="E17" s="10"/>
      <c r="F17" s="10" t="s">
        <v>47</v>
      </c>
      <c r="G17" s="17">
        <f t="shared" ref="G17" si="7">+L17/J17</f>
        <v>0.88383039077365444</v>
      </c>
      <c r="H17" s="12">
        <v>60067953.019275747</v>
      </c>
      <c r="I17" s="12"/>
      <c r="J17" s="12">
        <f t="shared" ref="J17" si="8">+H17+I17</f>
        <v>60067953.019275747</v>
      </c>
      <c r="K17" s="12"/>
      <c r="L17" s="12">
        <f>+N17+5158479.05</f>
        <v>53089882.390000001</v>
      </c>
      <c r="M17" s="12"/>
      <c r="N17" s="12">
        <f>+P17</f>
        <v>47931403.340000004</v>
      </c>
      <c r="O17" s="19">
        <f>+N17/J17</f>
        <v>0.79795300040637085</v>
      </c>
      <c r="P17">
        <v>47931403.340000004</v>
      </c>
    </row>
    <row r="18" spans="1:16" ht="52.5" customHeight="1" x14ac:dyDescent="0.3">
      <c r="A18" s="9">
        <f>+A16+1</f>
        <v>12</v>
      </c>
      <c r="B18" s="10" t="s">
        <v>27</v>
      </c>
      <c r="C18" s="10" t="s">
        <v>17</v>
      </c>
      <c r="D18" s="11" t="s">
        <v>48</v>
      </c>
      <c r="E18" s="10"/>
      <c r="F18" s="10" t="s">
        <v>49</v>
      </c>
      <c r="G18" s="17">
        <f t="shared" si="2"/>
        <v>0.78159669794944275</v>
      </c>
      <c r="H18" s="12">
        <v>45202627.100000001</v>
      </c>
      <c r="I18" s="12"/>
      <c r="J18" s="12">
        <f t="shared" si="3"/>
        <v>45202627.100000001</v>
      </c>
      <c r="K18" s="12"/>
      <c r="L18" s="12">
        <f>+N18+9267309.39</f>
        <v>35330224.079999998</v>
      </c>
      <c r="M18" s="12"/>
      <c r="N18" s="12">
        <f>+P18</f>
        <v>26062914.690000001</v>
      </c>
      <c r="O18" s="19">
        <f t="shared" si="4"/>
        <v>0.57657964507996484</v>
      </c>
      <c r="P18">
        <v>26062914.690000001</v>
      </c>
    </row>
    <row r="19" spans="1:16" ht="69" x14ac:dyDescent="0.3">
      <c r="A19" s="9">
        <f t="shared" si="6"/>
        <v>13</v>
      </c>
      <c r="B19" s="10" t="s">
        <v>27</v>
      </c>
      <c r="C19" s="10" t="s">
        <v>17</v>
      </c>
      <c r="D19" s="11" t="s">
        <v>50</v>
      </c>
      <c r="E19" s="10"/>
      <c r="F19" s="10" t="s">
        <v>51</v>
      </c>
      <c r="G19" s="17">
        <f>+L19/J19</f>
        <v>0.78317024961367343</v>
      </c>
      <c r="H19" s="12">
        <v>158113902.40000001</v>
      </c>
      <c r="I19" s="12"/>
      <c r="J19" s="12">
        <f t="shared" si="3"/>
        <v>158113902.40000001</v>
      </c>
      <c r="K19" s="12"/>
      <c r="L19" s="12">
        <f>+N19+5402164.08</f>
        <v>123830104.41</v>
      </c>
      <c r="M19" s="12"/>
      <c r="N19" s="12">
        <f t="shared" ref="N19:N24" si="9">+P19</f>
        <v>118427940.33</v>
      </c>
      <c r="O19" s="19">
        <f t="shared" si="4"/>
        <v>0.7490039682304368</v>
      </c>
      <c r="P19">
        <v>118427940.33</v>
      </c>
    </row>
    <row r="20" spans="1:16" ht="60" customHeight="1" x14ac:dyDescent="0.3">
      <c r="A20" s="9">
        <f t="shared" si="6"/>
        <v>14</v>
      </c>
      <c r="B20" s="10" t="s">
        <v>27</v>
      </c>
      <c r="C20" s="10" t="s">
        <v>17</v>
      </c>
      <c r="D20" s="11" t="s">
        <v>52</v>
      </c>
      <c r="E20" s="10"/>
      <c r="F20" s="10" t="s">
        <v>39</v>
      </c>
      <c r="G20" s="17">
        <f t="shared" si="2"/>
        <v>0.79293657963734077</v>
      </c>
      <c r="H20" s="12">
        <v>44302002.420000002</v>
      </c>
      <c r="I20" s="12"/>
      <c r="J20" s="12">
        <f t="shared" si="3"/>
        <v>44302002.420000002</v>
      </c>
      <c r="K20" s="12"/>
      <c r="L20" s="12">
        <f>+N20+6129059.21</f>
        <v>35128678.269999996</v>
      </c>
      <c r="M20" s="12"/>
      <c r="N20" s="12">
        <f t="shared" si="9"/>
        <v>28999619.059999999</v>
      </c>
      <c r="O20" s="19">
        <f t="shared" si="4"/>
        <v>0.65458935208102942</v>
      </c>
      <c r="P20">
        <v>28999619.059999999</v>
      </c>
    </row>
    <row r="21" spans="1:16" ht="55.5" customHeight="1" x14ac:dyDescent="0.3">
      <c r="A21" s="9">
        <f t="shared" si="6"/>
        <v>15</v>
      </c>
      <c r="B21" s="10" t="s">
        <v>27</v>
      </c>
      <c r="C21" s="10" t="s">
        <v>17</v>
      </c>
      <c r="D21" s="11" t="s">
        <v>53</v>
      </c>
      <c r="E21" s="10"/>
      <c r="F21" s="10" t="s">
        <v>54</v>
      </c>
      <c r="G21" s="17">
        <f t="shared" si="2"/>
        <v>0.62816150768192336</v>
      </c>
      <c r="H21" s="12">
        <v>139467635.12029999</v>
      </c>
      <c r="I21" s="12"/>
      <c r="J21" s="12">
        <f t="shared" si="3"/>
        <v>139467635.12029999</v>
      </c>
      <c r="K21" s="12"/>
      <c r="L21" s="12">
        <f>+N21+6187822.62</f>
        <v>87608199.950000003</v>
      </c>
      <c r="M21" s="12"/>
      <c r="N21" s="12">
        <f t="shared" si="9"/>
        <v>81420377.329999998</v>
      </c>
      <c r="O21" s="19">
        <f t="shared" si="4"/>
        <v>0.58379406275706602</v>
      </c>
      <c r="P21">
        <v>81420377.329999998</v>
      </c>
    </row>
    <row r="22" spans="1:16" ht="64.5" customHeight="1" x14ac:dyDescent="0.3">
      <c r="A22" s="9">
        <f t="shared" si="6"/>
        <v>16</v>
      </c>
      <c r="B22" s="10" t="s">
        <v>27</v>
      </c>
      <c r="C22" s="10" t="s">
        <v>17</v>
      </c>
      <c r="D22" s="11" t="s">
        <v>55</v>
      </c>
      <c r="E22" s="10"/>
      <c r="F22" s="10" t="s">
        <v>29</v>
      </c>
      <c r="G22" s="17">
        <f t="shared" si="2"/>
        <v>0.24100219407008161</v>
      </c>
      <c r="H22" s="12">
        <v>39869104.789999999</v>
      </c>
      <c r="I22" s="12"/>
      <c r="J22" s="12">
        <f t="shared" si="3"/>
        <v>39869104.789999999</v>
      </c>
      <c r="K22" s="12"/>
      <c r="L22" s="12">
        <f>+N22+8200992.56</f>
        <v>9608541.7300000004</v>
      </c>
      <c r="M22" s="12"/>
      <c r="N22" s="12">
        <f t="shared" si="9"/>
        <v>1407549.17</v>
      </c>
      <c r="O22" s="19">
        <f t="shared" si="4"/>
        <v>3.5304258207298461E-2</v>
      </c>
      <c r="P22">
        <v>1407549.17</v>
      </c>
    </row>
    <row r="23" spans="1:16" ht="45.75" customHeight="1" x14ac:dyDescent="0.3">
      <c r="A23" s="9">
        <f t="shared" si="6"/>
        <v>17</v>
      </c>
      <c r="B23" s="10" t="s">
        <v>27</v>
      </c>
      <c r="C23" s="10" t="s">
        <v>17</v>
      </c>
      <c r="D23" s="11" t="s">
        <v>56</v>
      </c>
      <c r="E23" s="10"/>
      <c r="F23" s="10" t="s">
        <v>57</v>
      </c>
      <c r="G23" s="17">
        <f t="shared" ref="G23:G24" si="10">+L23/J23</f>
        <v>0.55332184152340136</v>
      </c>
      <c r="H23" s="12">
        <v>57200000.009999998</v>
      </c>
      <c r="I23" s="12">
        <v>10843607.1</v>
      </c>
      <c r="J23" s="12">
        <f t="shared" si="3"/>
        <v>68043607.109999999</v>
      </c>
      <c r="K23" s="12"/>
      <c r="L23" s="12">
        <f>+N23+5716885.53</f>
        <v>37650013.990000002</v>
      </c>
      <c r="M23" s="12"/>
      <c r="N23" s="12">
        <f t="shared" si="9"/>
        <v>31933128.460000001</v>
      </c>
      <c r="O23" s="19">
        <f t="shared" si="4"/>
        <v>0.46930387462229295</v>
      </c>
      <c r="P23">
        <v>31933128.460000001</v>
      </c>
    </row>
    <row r="24" spans="1:16" ht="64.5" customHeight="1" x14ac:dyDescent="0.3">
      <c r="A24" s="9">
        <f t="shared" si="6"/>
        <v>18</v>
      </c>
      <c r="B24" s="10" t="s">
        <v>27</v>
      </c>
      <c r="C24" s="10" t="s">
        <v>21</v>
      </c>
      <c r="D24" s="11" t="s">
        <v>58</v>
      </c>
      <c r="E24" s="10"/>
      <c r="F24" s="10" t="s">
        <v>59</v>
      </c>
      <c r="G24" s="17">
        <f t="shared" si="10"/>
        <v>0.61671807651355059</v>
      </c>
      <c r="H24" s="12">
        <v>126000660.56</v>
      </c>
      <c r="I24" s="12"/>
      <c r="J24" s="12">
        <f t="shared" ref="J24" si="11">+H24+I24</f>
        <v>126000660.56</v>
      </c>
      <c r="K24" s="12"/>
      <c r="L24" s="12">
        <f>+N24+19387031.86</f>
        <v>77706885.019999996</v>
      </c>
      <c r="M24" s="12"/>
      <c r="N24" s="12">
        <f t="shared" si="9"/>
        <v>58319853.159999996</v>
      </c>
      <c r="O24" s="19">
        <f t="shared" si="4"/>
        <v>0.46285355093220948</v>
      </c>
      <c r="P24">
        <v>58319853.159999996</v>
      </c>
    </row>
    <row r="25" spans="1:16" ht="64.5" customHeight="1" x14ac:dyDescent="0.3">
      <c r="A25" s="9">
        <f t="shared" si="6"/>
        <v>19</v>
      </c>
      <c r="B25" s="10" t="s">
        <v>27</v>
      </c>
      <c r="C25" s="10" t="s">
        <v>21</v>
      </c>
      <c r="D25" s="11" t="s">
        <v>60</v>
      </c>
      <c r="E25" s="10"/>
      <c r="F25" s="10" t="s">
        <v>61</v>
      </c>
      <c r="G25" s="17">
        <f t="shared" ref="G25" si="12">+L25/J25</f>
        <v>0</v>
      </c>
      <c r="H25" s="12">
        <v>409500003.45999998</v>
      </c>
      <c r="I25" s="12"/>
      <c r="J25" s="12">
        <f t="shared" ref="J25" si="13">+H25+I25</f>
        <v>409500003.45999998</v>
      </c>
      <c r="K25" s="12"/>
      <c r="L25" s="12">
        <f>+P25</f>
        <v>0</v>
      </c>
      <c r="M25" s="12"/>
      <c r="N25" s="12">
        <f>+P25</f>
        <v>0</v>
      </c>
      <c r="O25" s="19">
        <f t="shared" ref="O25" si="14">+N25/J25</f>
        <v>0</v>
      </c>
    </row>
    <row r="26" spans="1:16" x14ac:dyDescent="0.5">
      <c r="G26" s="16"/>
      <c r="H26" s="16"/>
      <c r="I26" s="16"/>
      <c r="J26" s="16"/>
      <c r="K26" s="16"/>
      <c r="L26" s="16"/>
    </row>
    <row r="27" spans="1:16" x14ac:dyDescent="0.5">
      <c r="G27" s="16"/>
      <c r="H27" s="16"/>
      <c r="I27" s="16"/>
      <c r="J27" s="16"/>
      <c r="K27" s="16"/>
      <c r="L27" s="16"/>
    </row>
    <row r="28" spans="1:16" x14ac:dyDescent="0.5">
      <c r="G28" s="16"/>
      <c r="H28" s="16"/>
      <c r="I28" s="16"/>
      <c r="J28" s="16"/>
      <c r="K28" s="16"/>
      <c r="L28" s="16"/>
    </row>
    <row r="29" spans="1:16" x14ac:dyDescent="0.5">
      <c r="G29" s="3"/>
      <c r="H29" s="16"/>
      <c r="I29" s="16"/>
      <c r="J29" s="16"/>
      <c r="K29" s="16"/>
      <c r="L29" s="16"/>
    </row>
    <row r="30" spans="1:16" x14ac:dyDescent="0.5">
      <c r="G30" s="16"/>
      <c r="H30" s="16"/>
      <c r="I30" s="16"/>
      <c r="J30" s="18"/>
      <c r="K30" s="16"/>
      <c r="L30" s="16"/>
    </row>
    <row r="31" spans="1:16" x14ac:dyDescent="0.5">
      <c r="G31" s="16"/>
      <c r="H31" s="16"/>
      <c r="I31" s="16"/>
      <c r="J31" s="16"/>
      <c r="K31" s="16"/>
      <c r="L31" s="16"/>
      <c r="O31"/>
    </row>
    <row r="32" spans="1:16" x14ac:dyDescent="0.5">
      <c r="O32"/>
    </row>
    <row r="33" spans="15:15" x14ac:dyDescent="0.5">
      <c r="O33"/>
    </row>
    <row r="34" spans="15:15" x14ac:dyDescent="0.5">
      <c r="O34"/>
    </row>
    <row r="35" spans="15:15" x14ac:dyDescent="0.5">
      <c r="O35"/>
    </row>
  </sheetData>
  <mergeCells count="3">
    <mergeCell ref="B1:N1"/>
    <mergeCell ref="B2:N2"/>
    <mergeCell ref="B3:N3"/>
  </mergeCells>
  <conditionalFormatting sqref="B5:N25">
    <cfRule type="expression" dxfId="0" priority="1">
      <formula>_xlfn.ISFORMULA(B5)</formula>
    </cfRule>
  </conditionalFormatting>
  <pageMargins left="0.70866141732283472" right="0.70866141732283472" top="0.74803149606299213" bottom="0.74803149606299213" header="0.31496062992125984" footer="0.31496062992125984"/>
  <pageSetup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SEGUIMIENTO </vt:lpstr>
      <vt:lpstr>'INFORME SEGUIMIENTO '!Área_de_impresión</vt:lpstr>
      <vt:lpstr>'INFORME SEGUIMIENTO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Kennia Adamirsy Nin Nin</dc:creator>
  <cp:keywords/>
  <dc:description/>
  <cp:lastModifiedBy>Wanda Valdez</cp:lastModifiedBy>
  <cp:revision/>
  <dcterms:created xsi:type="dcterms:W3CDTF">2022-01-27T19:21:51Z</dcterms:created>
  <dcterms:modified xsi:type="dcterms:W3CDTF">2026-04-10T18:08:46Z</dcterms:modified>
  <cp:category/>
  <cp:contentStatus/>
</cp:coreProperties>
</file>