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D:\reportes de OAI\REPORTE 2023\"/>
    </mc:Choice>
  </mc:AlternateContent>
  <xr:revisionPtr revIDLastSave="0" documentId="13_ncr:1_{AC46F65E-4ADD-4807-857F-9A0BEEDB6A34}" xr6:coauthVersionLast="47" xr6:coauthVersionMax="47" xr10:uidLastSave="{00000000-0000-0000-0000-000000000000}"/>
  <bookViews>
    <workbookView xWindow="-28908" yWindow="-108" windowWidth="29016" windowHeight="15696" xr2:uid="{00000000-000D-0000-FFFF-FFFF00000000}"/>
  </bookViews>
  <sheets>
    <sheet name="Plantilla Presupuesto" sheetId="2" r:id="rId1"/>
  </sheets>
  <definedNames>
    <definedName name="_xlnm.Print_Area" localSheetId="0">'Plantilla Presupuesto'!$A$2:$F$106</definedName>
    <definedName name="_xlnm.Print_Titles" localSheetId="0">'Plantilla Presupuesto'!$1:$12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7" i="2" l="1"/>
  <c r="F37" i="2"/>
  <c r="F28" i="2"/>
  <c r="F21" i="2"/>
  <c r="F20" i="2"/>
  <c r="F19" i="2"/>
  <c r="F16" i="2"/>
  <c r="F15" i="2"/>
  <c r="F14" i="2"/>
  <c r="F13" i="2"/>
  <c r="F90" i="2"/>
  <c r="F78" i="2"/>
  <c r="F66" i="2"/>
  <c r="F39" i="2"/>
  <c r="F36" i="2"/>
  <c r="F35" i="2"/>
  <c r="F32" i="2"/>
  <c r="F31" i="2"/>
  <c r="F29" i="2"/>
  <c r="F27" i="2"/>
  <c r="E90" i="2"/>
  <c r="E78" i="2"/>
  <c r="E29" i="2"/>
  <c r="E21" i="2"/>
  <c r="E66" i="2"/>
  <c r="M44" i="2"/>
  <c r="D30" i="2" l="1"/>
  <c r="E37" i="2"/>
  <c r="E30" i="2" s="1"/>
  <c r="E28" i="2"/>
  <c r="E27" i="2"/>
  <c r="E20" i="2"/>
  <c r="E13" i="2" s="1"/>
  <c r="E19" i="2"/>
  <c r="E15" i="2"/>
  <c r="E14" i="2" s="1"/>
  <c r="D66" i="2" l="1"/>
  <c r="F30" i="2"/>
  <c r="D21" i="2"/>
  <c r="D28" i="2"/>
  <c r="D19" i="2"/>
  <c r="D15" i="2"/>
  <c r="D14" i="2" l="1"/>
  <c r="D20" i="2"/>
  <c r="C39" i="2"/>
  <c r="C57" i="2"/>
  <c r="C68" i="2"/>
  <c r="C28" i="2"/>
  <c r="C27" i="2"/>
  <c r="C15" i="2"/>
  <c r="C25" i="2"/>
  <c r="D13" i="2" l="1"/>
  <c r="C19" i="2"/>
  <c r="C22" i="2"/>
  <c r="C21" i="2"/>
  <c r="C36" i="2"/>
  <c r="C32" i="2"/>
  <c r="C16" i="2"/>
  <c r="C67" i="2"/>
  <c r="C66" i="2" s="1"/>
  <c r="B67" i="2"/>
  <c r="C33" i="2"/>
  <c r="C29" i="2"/>
  <c r="C61" i="2"/>
  <c r="C37" i="2"/>
  <c r="C35" i="2"/>
  <c r="C31" i="2"/>
  <c r="C23" i="2"/>
  <c r="B57" i="2"/>
  <c r="B68" i="2"/>
  <c r="B28" i="2"/>
  <c r="B15" i="2"/>
  <c r="B60" i="2"/>
  <c r="B24" i="2"/>
  <c r="B19" i="2"/>
  <c r="B16" i="2"/>
  <c r="C40" i="2"/>
  <c r="B40" i="2"/>
  <c r="D78" i="2" l="1"/>
  <c r="B20" i="2"/>
  <c r="B66" i="2"/>
  <c r="C56" i="2"/>
  <c r="C30" i="2"/>
  <c r="C20" i="2"/>
  <c r="C14" i="2"/>
  <c r="B30" i="2"/>
  <c r="D90" i="2" l="1"/>
  <c r="C13" i="2"/>
  <c r="B56" i="2"/>
  <c r="B14" i="2"/>
  <c r="B13" i="2" l="1"/>
  <c r="C78" i="2"/>
  <c r="C90" i="2" s="1"/>
  <c r="B78" i="2" l="1"/>
  <c r="B90" i="2" l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1">
    <bk>
      <extLst>
        <ext uri="{3e2802c4-a4d2-4d8b-9148-e3be6c30e623}">
          <xlrd:rvb i="0"/>
        </ext>
      </extLst>
    </bk>
  </futureMetadata>
  <valueMetadata count="1">
    <bk>
      <rc t="1" v="0"/>
    </bk>
  </valueMetadata>
</metadata>
</file>

<file path=xl/sharedStrings.xml><?xml version="1.0" encoding="utf-8"?>
<sst xmlns="http://schemas.openxmlformats.org/spreadsheetml/2006/main" count="99" uniqueCount="99">
  <si>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</si>
  <si>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</si>
  <si>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</si>
  <si>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</si>
  <si>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</si>
  <si>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</si>
  <si>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</si>
  <si>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</si>
  <si>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</si>
  <si>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</si>
  <si>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</si>
  <si>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</si>
  <si>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</si>
  <si>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</si>
  <si>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</si>
  <si>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</si>
  <si>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</si>
  <si>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</si>
  <si>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</si>
  <si>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</si>
  <si>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</si>
  <si>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</si>
  <si>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</si>
  <si>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</si>
  <si>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</si>
  <si>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</si>
  <si>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</si>
  <si>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</si>
  <si>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</si>
  <si>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</si>
  <si>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</si>
  <si>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</si>
  <si>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</si>
  <si>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</si>
  <si>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</si>
  <si>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</si>
  <si>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</si>
  <si>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Presupuesto Aprobado</t>
  </si>
  <si>
    <t>Presupuesto Modificado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</si>
  <si>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</si>
  <si>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</si>
  <si>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</si>
  <si>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</si>
  <si>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</si>
  <si>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</si>
  <si>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</si>
  <si>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</si>
  <si>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</si>
  <si>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</si>
  <si>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</si>
  <si>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</si>
  <si>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</si>
  <si>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</si>
  <si>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</si>
  <si>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</si>
  <si>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</si>
  <si>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</si>
  <si>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</si>
  <si>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</si>
  <si>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</si>
  <si>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</si>
  <si>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</si>
  <si>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</si>
  <si>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</si>
  <si>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</si>
  <si>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</si>
  <si>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</si>
  <si>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</si>
  <si>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</si>
  <si>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</si>
  <si>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</si>
  <si>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</si>
  <si>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</si>
  <si>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</si>
  <si>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</si>
  <si>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</si>
  <si>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</si>
  <si>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</si>
  <si>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</si>
  <si>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</si>
  <si>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</si>
  <si>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Fuente: SIGEF</t>
  </si>
  <si>
    <t>un presupuesto complementario.</t>
  </si>
  <si>
    <t>cumplido los requisitos administrativos dispuestos por el reglamento de la presente Ley.</t>
  </si>
  <si>
    <t xml:space="preserve">de obras, bienes y servicios oportunmente contratados o, en los casos de gastos sin contrapretación, por haberse </t>
  </si>
  <si>
    <t>Unidad Ejecutada para la Readecuacion de Barrios y Entornos</t>
  </si>
  <si>
    <t>AÑO 2023</t>
  </si>
  <si>
    <t xml:space="preserve">                                      </t>
  </si>
  <si>
    <t xml:space="preserve">Presupuesto de Gastos y Aplicaciones Financieras </t>
  </si>
  <si>
    <t xml:space="preserve">                                                  Elaborado por                                                           Revisado por                                                           Aprobado por                         </t>
  </si>
  <si>
    <t xml:space="preserve">                                             Yovanny  De La Rosa                                           Gaylord Rafael Diaz                                                      Daniel Quiñones</t>
  </si>
  <si>
    <t xml:space="preserve">                                                      Contador                                                         Asesor Financiero                                                     Director Financiero</t>
  </si>
  <si>
    <r>
      <rPr>
        <b/>
        <sz val="11"/>
        <color theme="1"/>
        <rFont val="Gotham"/>
      </rPr>
      <t>Presupuesto aprobado</t>
    </r>
    <r>
      <rPr>
        <sz val="11"/>
        <color theme="1"/>
        <rFont val="Gotham"/>
      </rPr>
      <t>: Se refiere al prepuesto aprobado en Ley de Prespuesto General del Estado</t>
    </r>
  </si>
  <si>
    <r>
      <rPr>
        <b/>
        <sz val="11"/>
        <color theme="1"/>
        <rFont val="Gotham"/>
      </rPr>
      <t>Presupuesto modificado</t>
    </r>
    <r>
      <rPr>
        <sz val="11"/>
        <color theme="1"/>
        <rFont val="Gotham"/>
      </rPr>
      <t xml:space="preserve">: Se refiere al prespuesto aprobado en caso de que el Congreso Nacional apruebe </t>
    </r>
  </si>
  <si>
    <r>
      <t xml:space="preserve">Total devengado: </t>
    </r>
    <r>
      <rPr>
        <sz val="11"/>
        <color theme="1"/>
        <rFont val="Gotham"/>
      </rPr>
      <t>Son los recursos financieros que surge con la obligacion de pago por la recepción de conformidad</t>
    </r>
  </si>
  <si>
    <t xml:space="preserve">      </t>
  </si>
  <si>
    <t xml:space="preserve">ENERO </t>
  </si>
  <si>
    <t>TOTAL</t>
  </si>
  <si>
    <t>FEBRERO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</si>
</sst>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Gotham"/>
    </font>
    <font>
      <b/>
      <sz val="14"/>
      <color theme="1"/>
      <name val="Gotham"/>
    </font>
    <font>
      <b/>
      <sz val="12"/>
      <color theme="1"/>
      <name val="Gotham"/>
    </font>
    <font>
      <sz val="12"/>
      <color theme="1"/>
      <name val="Gotham"/>
    </font>
    <font>
      <b/>
      <sz val="11"/>
      <color theme="1"/>
      <name val="Gotham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5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 vertical="center" wrapText="1"/>
    </xf>
    <xf numFmtId="0" fontId="5" fillId="0" borderId="0" xfId="0" applyFont="1"/>
    <xf numFmtId="0" fontId="4" fillId="3" borderId="0" xfId="0" applyFont="1" applyFill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43" fontId="6" fillId="0" borderId="5" xfId="1" applyFont="1" applyBorder="1" applyAlignment="1">
      <alignment horizontal="left" vertical="center" wrapText="1"/>
    </xf>
    <xf numFmtId="43" fontId="2" fillId="0" borderId="0" xfId="1" applyFont="1"/>
    <xf numFmtId="0" fontId="6" fillId="0" borderId="0" xfId="0" applyFont="1" applyAlignment="1">
      <alignment horizontal="left" vertical="center" wrapText="1"/>
    </xf>
    <xf numFmtId="43" fontId="6" fillId="0" borderId="8" xfId="1" applyFont="1" applyBorder="1" applyAlignment="1">
      <alignment vertical="center" wrapText="1"/>
    </xf>
    <xf numFmtId="0" fontId="2" fillId="0" borderId="0" xfId="0" applyFont="1" applyAlignment="1">
      <alignment horizontal="left" vertical="center" wrapText="1" indent="2"/>
    </xf>
    <xf numFmtId="164" fontId="2" fillId="0" borderId="3" xfId="0" applyNumberFormat="1" applyFont="1" applyBorder="1" applyAlignment="1">
      <alignment vertical="center" wrapText="1"/>
    </xf>
    <xf numFmtId="43" fontId="2" fillId="0" borderId="3" xfId="0" applyNumberFormat="1" applyFont="1" applyBorder="1" applyAlignment="1">
      <alignment vertical="center" wrapText="1"/>
    </xf>
    <xf numFmtId="43" fontId="6" fillId="0" borderId="6" xfId="1" applyFont="1" applyBorder="1" applyAlignment="1">
      <alignment vertical="center" wrapText="1"/>
    </xf>
    <xf numFmtId="164" fontId="2" fillId="0" borderId="9" xfId="0" applyNumberFormat="1" applyFont="1" applyBorder="1" applyAlignment="1">
      <alignment vertical="center" wrapText="1"/>
    </xf>
    <xf numFmtId="43" fontId="2" fillId="0" borderId="3" xfId="1" applyFont="1" applyBorder="1"/>
    <xf numFmtId="43" fontId="2" fillId="0" borderId="6" xfId="1" applyFont="1" applyBorder="1" applyAlignment="1">
      <alignment vertical="center" wrapText="1"/>
    </xf>
    <xf numFmtId="0" fontId="6" fillId="2" borderId="2" xfId="0" applyFont="1" applyFill="1" applyBorder="1" applyAlignment="1">
      <alignment horizontal="left" vertical="center" wrapText="1"/>
    </xf>
    <xf numFmtId="164" fontId="6" fillId="0" borderId="3" xfId="0" applyNumberFormat="1" applyFont="1" applyBorder="1" applyAlignment="1">
      <alignment vertical="center" wrapText="1"/>
    </xf>
    <xf numFmtId="0" fontId="2" fillId="0" borderId="4" xfId="0" applyFont="1" applyBorder="1"/>
    <xf numFmtId="0" fontId="4" fillId="3" borderId="2" xfId="0" applyFont="1" applyFill="1" applyBorder="1" applyAlignment="1">
      <alignment horizontal="left" vertical="center" wrapText="1"/>
    </xf>
    <xf numFmtId="43" fontId="6" fillId="0" borderId="10" xfId="1" applyFont="1" applyBorder="1" applyAlignment="1">
      <alignment vertical="center" wrapText="1"/>
    </xf>
    <xf numFmtId="0" fontId="6" fillId="0" borderId="0" xfId="0" applyFont="1"/>
    <xf numFmtId="43" fontId="2" fillId="0" borderId="0" xfId="0" applyNumberFormat="1" applyFont="1"/>
    <xf numFmtId="43" fontId="6" fillId="0" borderId="12" xfId="1" applyFont="1" applyBorder="1" applyAlignment="1">
      <alignment horizontal="left" vertical="center" wrapText="1"/>
    </xf>
    <xf numFmtId="43" fontId="6" fillId="0" borderId="13" xfId="1" applyFont="1" applyBorder="1" applyAlignment="1">
      <alignment vertical="center" wrapText="1"/>
    </xf>
    <xf numFmtId="43" fontId="2" fillId="0" borderId="14" xfId="0" applyNumberFormat="1" applyFont="1" applyBorder="1" applyAlignment="1">
      <alignment vertical="center" wrapText="1"/>
    </xf>
    <xf numFmtId="164" fontId="2" fillId="0" borderId="14" xfId="0" applyNumberFormat="1" applyFont="1" applyBorder="1" applyAlignment="1">
      <alignment vertical="center" wrapText="1"/>
    </xf>
    <xf numFmtId="43" fontId="6" fillId="0" borderId="15" xfId="1" applyFont="1" applyBorder="1" applyAlignment="1">
      <alignment vertical="center" wrapText="1"/>
    </xf>
    <xf numFmtId="164" fontId="2" fillId="0" borderId="16" xfId="0" applyNumberFormat="1" applyFont="1" applyBorder="1" applyAlignment="1">
      <alignment vertical="center" wrapText="1"/>
    </xf>
    <xf numFmtId="164" fontId="2" fillId="4" borderId="14" xfId="0" applyNumberFormat="1" applyFont="1" applyFill="1" applyBorder="1" applyAlignment="1">
      <alignment vertical="center" wrapText="1"/>
    </xf>
    <xf numFmtId="43" fontId="2" fillId="4" borderId="14" xfId="0" applyNumberFormat="1" applyFont="1" applyFill="1" applyBorder="1" applyAlignment="1">
      <alignment vertical="center" wrapText="1"/>
    </xf>
    <xf numFmtId="43" fontId="2" fillId="0" borderId="14" xfId="1" applyFont="1" applyBorder="1"/>
    <xf numFmtId="0" fontId="2" fillId="0" borderId="14" xfId="0" applyFont="1" applyBorder="1"/>
    <xf numFmtId="43" fontId="2" fillId="0" borderId="17" xfId="1" applyFont="1" applyBorder="1"/>
    <xf numFmtId="43" fontId="6" fillId="0" borderId="17" xfId="1" applyFont="1" applyBorder="1"/>
    <xf numFmtId="43" fontId="2" fillId="0" borderId="14" xfId="0" applyNumberFormat="1" applyFont="1" applyBorder="1"/>
    <xf numFmtId="0" fontId="2" fillId="0" borderId="11" xfId="0" applyFont="1" applyBorder="1"/>
    <xf numFmtId="43" fontId="6" fillId="0" borderId="18" xfId="1" applyFont="1" applyBorder="1" applyAlignment="1">
      <alignment vertical="center" wrapText="1"/>
    </xf>
    <xf numFmtId="43" fontId="2" fillId="0" borderId="4" xfId="1" applyFont="1" applyBorder="1"/>
    <xf numFmtId="43" fontId="2" fillId="0" borderId="9" xfId="1" applyFont="1" applyBorder="1"/>
    <xf numFmtId="43" fontId="2" fillId="0" borderId="19" xfId="1" applyFont="1" applyBorder="1"/>
    <xf numFmtId="43" fontId="6" fillId="0" borderId="9" xfId="1" applyFont="1" applyBorder="1"/>
    <xf numFmtId="43" fontId="6" fillId="0" borderId="19" xfId="1" applyFont="1" applyBorder="1"/>
    <xf numFmtId="43" fontId="2" fillId="0" borderId="5" xfId="1" applyFont="1" applyBorder="1"/>
    <xf numFmtId="0" fontId="4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43" fontId="6" fillId="0" borderId="20" xfId="1" applyFont="1" applyBorder="1"/>
    <xf numFmtId="43" fontId="5" fillId="0" borderId="0" xfId="1" applyFont="1"/>
    <xf numFmtId="43" fontId="2" fillId="0" borderId="0" xfId="1" applyFont="1" applyBorder="1"/>
    <xf numFmtId="0" fontId="2" fillId="4" borderId="0" xfId="0" applyFont="1" applyFill="1"/>
    <xf numFmtId="43" fontId="2" fillId="4" borderId="3" xfId="1" applyFont="1" applyFill="1" applyBorder="1"/>
    <xf numFmtId="43" fontId="6" fillId="0" borderId="0" xfId="1" applyFont="1" applyBorder="1"/>
    <xf numFmtId="0" fontId="6" fillId="4" borderId="0" xfId="0" applyFont="1" applyFill="1" applyAlignment="1">
      <alignment horizontal="center"/>
    </xf>
    <xf numFmtId="43" fontId="2" fillId="4" borderId="0" xfId="1" applyFont="1" applyFill="1" applyBorder="1"/>
    <xf numFmtId="43" fontId="2" fillId="4" borderId="0" xfId="1" applyFont="1" applyFill="1" applyBorder="1" applyAlignment="1">
      <alignment horizontal="center"/>
    </xf>
    <xf numFmtId="0" fontId="6" fillId="4" borderId="0" xfId="0" applyFont="1" applyFill="1" applyAlignment="1">
      <alignment horizontal="right"/>
    </xf>
    <xf numFmtId="43" fontId="6" fillId="4" borderId="0" xfId="1" applyFont="1" applyFill="1" applyBorder="1"/>
    <xf numFmtId="43" fontId="2" fillId="4" borderId="0" xfId="0" applyNumberFormat="1" applyFont="1" applyFill="1"/>
    <xf numFmtId="165" fontId="6" fillId="4" borderId="0" xfId="0" applyNumberFormat="1" applyFont="1" applyFill="1"/>
    <xf numFmtId="0" fontId="6" fillId="4" borderId="0" xfId="0" applyFont="1" applyFill="1"/>
    <xf numFmtId="43" fontId="2" fillId="0" borderId="6" xfId="1" applyFont="1" applyBorder="1"/>
    <xf numFmtId="43" fontId="2" fillId="0" borderId="21" xfId="1" applyFont="1" applyBorder="1"/>
    <xf numFmtId="43" fontId="2" fillId="0" borderId="7" xfId="1" applyFont="1" applyBorder="1"/>
    <xf numFmtId="43" fontId="2" fillId="4" borderId="3" xfId="0" applyNumberFormat="1" applyFont="1" applyFill="1" applyBorder="1"/>
    <xf numFmtId="0" fontId="6" fillId="5" borderId="6" xfId="0" applyFont="1" applyFill="1" applyBorder="1" applyAlignment="1">
      <alignment horizontal="center"/>
    </xf>
    <xf numFmtId="0" fontId="6" fillId="5" borderId="22" xfId="0" applyFont="1" applyFill="1" applyBorder="1" applyAlignment="1">
      <alignment horizontal="center"/>
    </xf>
    <xf numFmtId="0" fontId="6" fillId="5" borderId="7" xfId="0" applyFont="1" applyFill="1" applyBorder="1" applyAlignment="1">
      <alignment horizontal="center"/>
    </xf>
    <xf numFmtId="43" fontId="2" fillId="4" borderId="0" xfId="1" applyFont="1" applyFill="1" applyBorder="1" applyAlignment="1">
      <alignment vertical="center"/>
    </xf>
    <xf numFmtId="43" fontId="6" fillId="4" borderId="0" xfId="0" applyNumberFormat="1" applyFont="1" applyFill="1"/>
    <xf numFmtId="0" fontId="2" fillId="4" borderId="0" xfId="0" applyFont="1" applyFill="1" applyAlignment="1">
      <alignment horizontal="center"/>
    </xf>
    <xf numFmtId="43" fontId="2" fillId="4" borderId="0" xfId="1" applyFont="1" applyFill="1" applyBorder="1" applyAlignment="1">
      <alignment horizontal="right"/>
    </xf>
    <xf numFmtId="0" fontId="2" fillId="4" borderId="0" xfId="0" applyFont="1" applyFill="1" applyAlignment="1">
      <alignment horizontal="right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1">
  <rv s="0">
    <v>0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</richValueRel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6"/>
  <sheetViews>
    <sheetView showGridLines="0" tabSelected="1" topLeftCell="C7" zoomScaleNormal="100" workbookViewId="0">
      <selection activeCell="G29" sqref="G29"/>
    </sheetView>
  </sheetViews>
  <sheetFormatPr baseColWidth="10" defaultColWidth="9.109375" defaultRowHeight="13.2" x14ac:dyDescent="0.2"/>
  <cols>
    <col min="1" max="1" width="73.109375" style="1" customWidth="1"/>
    <col min="2" max="2" width="25.109375" style="1" customWidth="1"/>
    <col min="3" max="3" width="26.88671875" style="1" customWidth="1"/>
    <col min="4" max="5" width="20.6640625" style="1" customWidth="1"/>
    <col min="6" max="7" width="20.88671875" style="1" customWidth="1"/>
    <col min="8" max="8" width="17.6640625" style="1" customWidth="1"/>
    <col min="9" max="9" width="19.88671875" style="1" customWidth="1"/>
    <col min="10" max="10" width="17" style="1" customWidth="1"/>
    <col min="11" max="11" width="18.44140625" style="1" customWidth="1"/>
    <col min="12" max="19" width="18.77734375" style="1" customWidth="1"/>
    <col min="20" max="22" width="19.5546875" style="1" customWidth="1"/>
    <col min="23" max="23" width="12.77734375" style="1" bestFit="1" customWidth="1"/>
    <col min="24" max="24" width="18.33203125" style="1" bestFit="1" customWidth="1"/>
    <col min="25" max="25" width="18.33203125" style="1" customWidth="1"/>
    <col min="26" max="16384" width="9.109375" style="1"/>
  </cols>
  <sheetData>
    <row r="1" spans="1:26" ht="10.199999999999999" hidden="1" customHeight="1" x14ac:dyDescent="0.2"/>
    <row r="2" spans="1:26" hidden="1" x14ac:dyDescent="0.2"/>
    <row r="3" spans="1:26" hidden="1" x14ac:dyDescent="0.2"/>
    <row r="4" spans="1:26" hidden="1" x14ac:dyDescent="0.2"/>
    <row r="5" spans="1:26" hidden="1" x14ac:dyDescent="0.2"/>
    <row r="6" spans="1:26" hidden="1" x14ac:dyDescent="0.2"/>
    <row r="7" spans="1:26" ht="33.6" customHeight="1" x14ac:dyDescent="0.2">
      <c r="A7" s="1" t="e" vm="1">
        <v>#VALUE!</v>
      </c>
      <c r="B7" s="2"/>
      <c r="C7" s="2"/>
    </row>
    <row r="8" spans="1:26" s="3" customFormat="1" ht="12.6" customHeight="1" x14ac:dyDescent="0.25">
      <c r="A8" s="73" t="s">
        <v>85</v>
      </c>
      <c r="B8" s="73"/>
      <c r="C8" s="73"/>
    </row>
    <row r="9" spans="1:26" s="3" customFormat="1" ht="13.2" customHeight="1" x14ac:dyDescent="0.25">
      <c r="A9" s="73" t="s">
        <v>86</v>
      </c>
      <c r="B9" s="73"/>
      <c r="C9" s="73"/>
      <c r="X9" s="48"/>
    </row>
    <row r="10" spans="1:26" s="3" customFormat="1" ht="18" customHeight="1" x14ac:dyDescent="0.25">
      <c r="A10" s="73" t="s">
        <v>88</v>
      </c>
      <c r="B10" s="73"/>
      <c r="C10" s="73"/>
      <c r="I10" s="48"/>
      <c r="X10" s="48"/>
    </row>
    <row r="11" spans="1:26" s="3" customFormat="1" ht="19.95" customHeight="1" thickBot="1" x14ac:dyDescent="0.3">
      <c r="A11" s="74" t="s">
        <v>36</v>
      </c>
      <c r="B11" s="74"/>
      <c r="C11" s="74"/>
    </row>
    <row r="12" spans="1:26" ht="14.4" customHeight="1" thickBot="1" x14ac:dyDescent="0.25">
      <c r="A12" s="4" t="s">
        <v>0</v>
      </c>
      <c r="B12" s="45" t="s">
        <v>37</v>
      </c>
      <c r="C12" s="46" t="s">
        <v>38</v>
      </c>
      <c r="D12" s="65" t="s">
        <v>96</v>
      </c>
      <c r="E12" s="66" t="s">
        <v>98</v>
      </c>
      <c r="F12" s="67" t="s">
        <v>97</v>
      </c>
      <c r="G12" s="53"/>
      <c r="H12" s="50"/>
      <c r="I12" s="55"/>
      <c r="J12" s="70"/>
      <c r="K12" s="70"/>
      <c r="L12" s="70"/>
      <c r="M12" s="50"/>
      <c r="N12" s="69"/>
      <c r="O12" s="50"/>
      <c r="P12" s="58"/>
      <c r="Q12" s="58"/>
      <c r="R12" s="58"/>
      <c r="S12" s="58"/>
      <c r="T12" s="50"/>
      <c r="U12" s="50"/>
      <c r="V12" s="50"/>
    </row>
    <row r="13" spans="1:26" ht="13.8" thickBot="1" x14ac:dyDescent="0.25">
      <c r="A13" s="5" t="s">
        <v>1</v>
      </c>
      <c r="B13" s="6">
        <f>+B14+B20+B30+B40+B56+B66</f>
        <v>5008002151</v>
      </c>
      <c r="C13" s="24">
        <f>+C14+C20+C30+C40+C56+C66</f>
        <v>5015487707.2800007</v>
      </c>
      <c r="D13" s="43">
        <f>D14+D20+D30+D66</f>
        <v>127297044.56999999</v>
      </c>
      <c r="E13" s="43">
        <f>E14+E20+E30+E66</f>
        <v>57822372.550000004</v>
      </c>
      <c r="F13" s="43">
        <f>D13+E13</f>
        <v>185119417.12</v>
      </c>
      <c r="G13" s="52"/>
      <c r="H13" s="50"/>
      <c r="I13" s="54"/>
      <c r="J13" s="54"/>
      <c r="K13" s="54"/>
      <c r="L13" s="54"/>
      <c r="M13" s="50"/>
      <c r="N13" s="54"/>
      <c r="O13" s="54"/>
      <c r="P13" s="54"/>
      <c r="Q13" s="54"/>
      <c r="R13" s="54"/>
      <c r="S13" s="54"/>
      <c r="T13" s="50"/>
      <c r="U13" s="50"/>
      <c r="V13" s="50"/>
    </row>
    <row r="14" spans="1:26" x14ac:dyDescent="0.2">
      <c r="A14" s="8" t="s">
        <v>2</v>
      </c>
      <c r="B14" s="9">
        <f>+B15+B16+B17+B18+B19</f>
        <v>177524001</v>
      </c>
      <c r="C14" s="25">
        <f>+C15+C16+C17+C18+C19</f>
        <v>200557061.71000001</v>
      </c>
      <c r="D14" s="42">
        <f>D15+D16+D19</f>
        <v>12102876.75</v>
      </c>
      <c r="E14" s="42">
        <f>E15+E16+E19</f>
        <v>11473123.710000001</v>
      </c>
      <c r="F14" s="42">
        <f>D14+E14</f>
        <v>23576000.460000001</v>
      </c>
      <c r="G14" s="52"/>
      <c r="H14" s="50"/>
      <c r="I14" s="55"/>
      <c r="J14" s="55"/>
      <c r="K14" s="70"/>
      <c r="L14" s="55"/>
      <c r="M14" s="55"/>
      <c r="N14" s="55"/>
      <c r="O14" s="55"/>
      <c r="P14" s="55"/>
      <c r="Q14" s="55"/>
      <c r="R14" s="55"/>
      <c r="S14" s="55"/>
      <c r="T14" s="70"/>
      <c r="U14" s="70"/>
      <c r="V14" s="50"/>
    </row>
    <row r="15" spans="1:26" x14ac:dyDescent="0.2">
      <c r="A15" s="10" t="s">
        <v>3</v>
      </c>
      <c r="B15" s="11">
        <f>54885856+75000000+8800000</f>
        <v>138685856</v>
      </c>
      <c r="C15" s="26">
        <f>50724000+18577971+4461856+437574.91+2687948.02+74740000+8921667+75000+989743</f>
        <v>161615759.93000001</v>
      </c>
      <c r="D15" s="15">
        <f>6027195+260000+4031856</f>
        <v>10319051</v>
      </c>
      <c r="E15" s="15">
        <f>5574195+ 260000+3939103</f>
        <v>9773298</v>
      </c>
      <c r="F15" s="15">
        <f>D15+E15</f>
        <v>20092349</v>
      </c>
      <c r="G15" s="49"/>
      <c r="H15" s="50"/>
      <c r="I15" s="58"/>
      <c r="J15" s="54"/>
      <c r="K15" s="54"/>
      <c r="L15" s="54"/>
      <c r="M15" s="54"/>
      <c r="N15" s="54"/>
      <c r="O15" s="54"/>
      <c r="P15" s="54"/>
      <c r="Q15" s="54"/>
      <c r="R15" s="54"/>
      <c r="S15" s="54"/>
      <c r="T15" s="54"/>
      <c r="U15" s="54"/>
      <c r="V15" s="50"/>
    </row>
    <row r="16" spans="1:26" ht="14.4" customHeight="1" x14ac:dyDescent="0.2">
      <c r="A16" s="10" t="s">
        <v>4</v>
      </c>
      <c r="B16" s="11">
        <f>11524000+5800000</f>
        <v>17324000</v>
      </c>
      <c r="C16" s="26">
        <f>3120000+758000+2558137.5+3444000+6060000</f>
        <v>15940137.5</v>
      </c>
      <c r="D16" s="51">
        <v>260000</v>
      </c>
      <c r="E16" s="51">
        <v>260000</v>
      </c>
      <c r="F16" s="15">
        <f>D16+E16</f>
        <v>520000</v>
      </c>
      <c r="G16" s="49"/>
      <c r="H16" s="50"/>
      <c r="I16" s="50"/>
      <c r="J16" s="54"/>
      <c r="K16" s="54"/>
      <c r="L16" s="54"/>
      <c r="M16" s="54"/>
      <c r="N16" s="54"/>
      <c r="O16" s="54"/>
      <c r="P16" s="54"/>
      <c r="Q16" s="54"/>
      <c r="R16" s="54"/>
      <c r="S16" s="54"/>
      <c r="T16" s="50"/>
      <c r="U16" s="50"/>
      <c r="V16" s="50"/>
      <c r="Y16" s="49"/>
      <c r="Z16" s="49"/>
    </row>
    <row r="17" spans="1:26" x14ac:dyDescent="0.2">
      <c r="A17" s="10" t="s">
        <v>39</v>
      </c>
      <c r="B17" s="11">
        <v>0</v>
      </c>
      <c r="C17" s="27">
        <v>0</v>
      </c>
      <c r="D17" s="15"/>
      <c r="E17" s="15"/>
      <c r="F17" s="15"/>
      <c r="G17" s="49"/>
      <c r="H17" s="50"/>
      <c r="I17" s="70"/>
      <c r="J17" s="55"/>
      <c r="K17" s="55"/>
      <c r="L17" s="55"/>
      <c r="M17" s="69"/>
      <c r="N17" s="69"/>
      <c r="O17" s="69"/>
      <c r="P17" s="69"/>
      <c r="Q17" s="69"/>
      <c r="R17" s="69"/>
      <c r="S17" s="69"/>
      <c r="T17" s="50"/>
      <c r="U17" s="50"/>
      <c r="V17" s="50"/>
      <c r="Y17" s="49"/>
      <c r="Z17" s="49"/>
    </row>
    <row r="18" spans="1:26" x14ac:dyDescent="0.2">
      <c r="A18" s="10" t="s">
        <v>5</v>
      </c>
      <c r="B18" s="11">
        <v>0</v>
      </c>
      <c r="C18" s="27">
        <v>0</v>
      </c>
      <c r="D18" s="15"/>
      <c r="E18" s="15"/>
      <c r="F18" s="15"/>
      <c r="G18" s="49"/>
      <c r="H18" s="50"/>
      <c r="I18" s="54"/>
      <c r="J18" s="54"/>
      <c r="K18" s="54"/>
      <c r="L18" s="54"/>
      <c r="M18" s="54"/>
      <c r="N18" s="54"/>
      <c r="O18" s="54"/>
      <c r="P18" s="54"/>
      <c r="Q18" s="54"/>
      <c r="R18" s="54"/>
      <c r="S18" s="54"/>
      <c r="T18" s="50"/>
      <c r="U18" s="50"/>
      <c r="V18" s="50"/>
      <c r="Y18" s="49"/>
      <c r="Z18" s="49"/>
    </row>
    <row r="19" spans="1:26" ht="13.8" thickBot="1" x14ac:dyDescent="0.25">
      <c r="A19" s="10" t="s">
        <v>6</v>
      </c>
      <c r="B19" s="11">
        <f>7072980+6788041+6910138+742986</f>
        <v>21514145</v>
      </c>
      <c r="C19" s="26">
        <f>4017401+4371308.28+459700+6499631+6910138+742986</f>
        <v>23001164.280000001</v>
      </c>
      <c r="D19" s="39">
        <f>417792.07+427930.85+45938.2+18434+18460+1981.1+277386.04+286261.78+29641.71</f>
        <v>1523825.7499999998</v>
      </c>
      <c r="E19" s="39">
        <f>385674.37+395767.85+42329.1+18434+18460+1981+268868.96+279676.32+28634.11</f>
        <v>1439825.7100000002</v>
      </c>
      <c r="F19" s="39">
        <f>D19+E19</f>
        <v>2963651.46</v>
      </c>
      <c r="G19" s="49"/>
      <c r="H19" s="50"/>
      <c r="I19" s="50"/>
      <c r="J19" s="54"/>
      <c r="K19" s="54"/>
      <c r="L19" s="50"/>
      <c r="M19" s="50"/>
      <c r="N19" s="50"/>
      <c r="O19" s="50"/>
      <c r="P19" s="50"/>
      <c r="Q19" s="50"/>
      <c r="R19" s="50"/>
      <c r="S19" s="50"/>
      <c r="T19" s="54"/>
      <c r="U19" s="54"/>
      <c r="V19" s="50"/>
      <c r="Y19" s="49"/>
      <c r="Z19" s="49"/>
    </row>
    <row r="20" spans="1:26" ht="13.8" thickBot="1" x14ac:dyDescent="0.25">
      <c r="A20" s="8" t="s">
        <v>7</v>
      </c>
      <c r="B20" s="13">
        <f>SUM(B21:B29)</f>
        <v>209924387</v>
      </c>
      <c r="C20" s="28">
        <f>SUM(C21:C29)</f>
        <v>297567444.83000004</v>
      </c>
      <c r="D20" s="43">
        <f>D21+D28</f>
        <v>4285801.24</v>
      </c>
      <c r="E20" s="43">
        <f>E21+E27+E28+E29</f>
        <v>34171377.620000005</v>
      </c>
      <c r="F20" s="43">
        <f>D20+E20</f>
        <v>38457178.860000007</v>
      </c>
      <c r="G20" s="52"/>
      <c r="H20" s="50"/>
      <c r="I20" s="50"/>
      <c r="J20" s="54"/>
      <c r="K20" s="54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Y20" s="49"/>
      <c r="Z20" s="49"/>
    </row>
    <row r="21" spans="1:26" x14ac:dyDescent="0.2">
      <c r="A21" s="10" t="s">
        <v>8</v>
      </c>
      <c r="B21" s="14">
        <v>6344000</v>
      </c>
      <c r="C21" s="29">
        <f>4741124.94+490000+816875+79000</f>
        <v>6126999.9400000004</v>
      </c>
      <c r="D21" s="40">
        <f>346734.92+38822.32+24046.6</f>
        <v>409603.83999999997</v>
      </c>
      <c r="E21" s="15">
        <f>351890.31+38865.6+47033.18</f>
        <v>437789.08999999997</v>
      </c>
      <c r="F21" s="40">
        <f>D21+E21</f>
        <v>847392.92999999993</v>
      </c>
      <c r="G21" s="49"/>
      <c r="H21" s="50"/>
      <c r="I21" s="50"/>
      <c r="J21" s="54"/>
      <c r="K21" s="54"/>
      <c r="L21" s="50"/>
      <c r="M21" s="50"/>
      <c r="N21" s="50"/>
      <c r="O21" s="50"/>
      <c r="P21" s="50"/>
      <c r="Q21" s="50"/>
      <c r="R21" s="50"/>
      <c r="S21" s="50"/>
      <c r="T21" s="50"/>
      <c r="U21" s="58"/>
      <c r="V21" s="50"/>
      <c r="Y21" s="49"/>
      <c r="Z21" s="49"/>
    </row>
    <row r="22" spans="1:26" x14ac:dyDescent="0.2">
      <c r="A22" s="10" t="s">
        <v>9</v>
      </c>
      <c r="B22" s="11">
        <v>2739892</v>
      </c>
      <c r="C22" s="27">
        <f>1095357+23880+168000+5800000</f>
        <v>7087237</v>
      </c>
      <c r="D22" s="15"/>
      <c r="F22" s="15"/>
      <c r="G22" s="49"/>
      <c r="H22" s="50"/>
      <c r="I22" s="70"/>
      <c r="J22" s="70"/>
      <c r="K22" s="70"/>
      <c r="L22" s="70"/>
      <c r="M22" s="70"/>
      <c r="N22" s="70"/>
      <c r="O22" s="70"/>
      <c r="P22" s="70"/>
      <c r="Q22" s="70"/>
      <c r="R22" s="70"/>
      <c r="S22" s="70"/>
      <c r="T22" s="70"/>
      <c r="U22" s="70"/>
      <c r="V22" s="69"/>
      <c r="Y22" s="49"/>
      <c r="Z22" s="49"/>
    </row>
    <row r="23" spans="1:26" ht="18" customHeight="1" x14ac:dyDescent="0.2">
      <c r="A23" s="10" t="s">
        <v>10</v>
      </c>
      <c r="B23" s="11">
        <v>360000</v>
      </c>
      <c r="C23" s="27">
        <f>282500+37500</f>
        <v>320000</v>
      </c>
      <c r="D23" s="15"/>
      <c r="E23" s="15"/>
      <c r="F23" s="15"/>
      <c r="G23" s="49"/>
      <c r="H23" s="50"/>
      <c r="I23" s="54"/>
      <c r="J23" s="54"/>
      <c r="K23" s="54"/>
      <c r="L23" s="54"/>
      <c r="M23" s="54"/>
      <c r="N23" s="54"/>
      <c r="O23" s="54"/>
      <c r="P23" s="54"/>
      <c r="Q23" s="54"/>
      <c r="R23" s="54"/>
      <c r="S23" s="54"/>
      <c r="T23" s="54"/>
      <c r="U23" s="71"/>
      <c r="V23" s="50"/>
      <c r="Y23" s="49"/>
      <c r="Z23" s="49"/>
    </row>
    <row r="24" spans="1:26" x14ac:dyDescent="0.2">
      <c r="A24" s="10" t="s">
        <v>11</v>
      </c>
      <c r="B24" s="11">
        <f>500000+50000000</f>
        <v>50500000</v>
      </c>
      <c r="C24" s="27">
        <v>15000000</v>
      </c>
      <c r="D24" s="15"/>
      <c r="E24" s="15"/>
      <c r="F24" s="15"/>
      <c r="G24" s="49"/>
      <c r="H24" s="50"/>
      <c r="I24" s="54"/>
      <c r="J24" s="50"/>
      <c r="K24" s="54"/>
      <c r="L24" s="54"/>
      <c r="M24" s="54"/>
      <c r="N24" s="54"/>
      <c r="O24" s="54"/>
      <c r="P24" s="54"/>
      <c r="Q24" s="54"/>
      <c r="R24" s="54"/>
      <c r="S24" s="54"/>
      <c r="T24" s="54"/>
      <c r="U24" s="71"/>
      <c r="V24" s="50"/>
      <c r="Y24" s="49"/>
      <c r="Z24" s="49"/>
    </row>
    <row r="25" spans="1:26" x14ac:dyDescent="0.2">
      <c r="A25" s="10" t="s">
        <v>12</v>
      </c>
      <c r="B25" s="11">
        <v>8200000</v>
      </c>
      <c r="C25" s="30">
        <f>7723000+5200000+550000</f>
        <v>13473000</v>
      </c>
      <c r="D25" s="15"/>
      <c r="E25" s="15"/>
      <c r="F25" s="15"/>
      <c r="G25" s="49"/>
      <c r="H25" s="50"/>
      <c r="I25" s="54"/>
      <c r="J25" s="50"/>
      <c r="K25" s="54"/>
      <c r="L25" s="54"/>
      <c r="M25" s="54"/>
      <c r="N25" s="54"/>
      <c r="O25" s="54"/>
      <c r="P25" s="54"/>
      <c r="Q25" s="54"/>
      <c r="R25" s="54"/>
      <c r="S25" s="54"/>
      <c r="T25" s="54"/>
      <c r="U25" s="71"/>
      <c r="V25" s="50"/>
      <c r="Y25" s="49"/>
      <c r="Z25" s="49"/>
    </row>
    <row r="26" spans="1:26" x14ac:dyDescent="0.2">
      <c r="A26" s="10" t="s">
        <v>13</v>
      </c>
      <c r="B26" s="11">
        <v>1500000</v>
      </c>
      <c r="C26" s="27">
        <v>908000</v>
      </c>
      <c r="D26" s="15"/>
      <c r="E26" s="15"/>
      <c r="F26" s="15"/>
      <c r="G26" s="49"/>
      <c r="H26" s="50"/>
      <c r="I26" s="54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71"/>
      <c r="V26" s="69"/>
      <c r="Y26" s="49"/>
      <c r="Z26" s="49"/>
    </row>
    <row r="27" spans="1:26" ht="26.4" x14ac:dyDescent="0.2">
      <c r="A27" s="10" t="s">
        <v>14</v>
      </c>
      <c r="B27" s="11">
        <v>10500000</v>
      </c>
      <c r="C27" s="31">
        <f>255000+472000+1335000+148700+350000+605700+400000+90000+1420000+280000+492000+558020+7739664.66</f>
        <v>14146084.66</v>
      </c>
      <c r="D27" s="15"/>
      <c r="E27" s="15">
        <f>160027.68+41303.51</f>
        <v>201331.19</v>
      </c>
      <c r="F27" s="15">
        <f>E27</f>
        <v>201331.19</v>
      </c>
      <c r="G27" s="58"/>
      <c r="H27" s="50"/>
      <c r="I27" s="58"/>
      <c r="J27" s="50"/>
      <c r="K27" s="54"/>
      <c r="L27" s="50"/>
      <c r="M27" s="50"/>
      <c r="N27" s="50"/>
      <c r="O27" s="50"/>
      <c r="P27" s="50"/>
      <c r="Q27" s="50"/>
      <c r="R27" s="50"/>
      <c r="S27" s="50"/>
      <c r="T27" s="50"/>
      <c r="U27" s="72"/>
      <c r="V27" s="50"/>
    </row>
    <row r="28" spans="1:26" ht="12" customHeight="1" x14ac:dyDescent="0.2">
      <c r="A28" s="10" t="s">
        <v>15</v>
      </c>
      <c r="B28" s="11">
        <f>24321000+100000000</f>
        <v>124321000</v>
      </c>
      <c r="C28" s="26">
        <f>302000+50000+5772000+2101400+1851800+30000+6130988.69+21000+15439.54+588000+10000000+65000000+50000000+11000000+2500000+80380000</f>
        <v>235742628.23000002</v>
      </c>
      <c r="D28" s="15">
        <f>3130052+746145.4</f>
        <v>3876197.4</v>
      </c>
      <c r="E28" s="15">
        <f>9515102+20507918+1563100+51330+1218379.5</f>
        <v>32855829.5</v>
      </c>
      <c r="F28" s="15">
        <f>D28+E28</f>
        <v>36732026.899999999</v>
      </c>
      <c r="G28" s="49"/>
      <c r="H28" s="50"/>
      <c r="I28" s="50"/>
      <c r="J28" s="50"/>
      <c r="K28" s="54"/>
      <c r="L28" s="50"/>
      <c r="M28" s="50"/>
      <c r="N28" s="50"/>
      <c r="O28" s="50"/>
      <c r="P28" s="50"/>
      <c r="Q28" s="50"/>
      <c r="R28" s="50"/>
      <c r="S28" s="50"/>
      <c r="T28" s="50"/>
      <c r="U28" s="58"/>
      <c r="V28" s="50"/>
      <c r="Y28" s="23"/>
    </row>
    <row r="29" spans="1:26" ht="13.8" thickBot="1" x14ac:dyDescent="0.25">
      <c r="A29" s="10" t="s">
        <v>40</v>
      </c>
      <c r="B29" s="11">
        <v>5459495</v>
      </c>
      <c r="C29" s="30">
        <f>244000+4519495</f>
        <v>4763495</v>
      </c>
      <c r="D29" s="39"/>
      <c r="E29" s="39">
        <f>193500+482927.84</f>
        <v>676427.84000000008</v>
      </c>
      <c r="F29" s="39">
        <f>E29</f>
        <v>676427.84000000008</v>
      </c>
      <c r="G29" s="49"/>
      <c r="H29" s="50"/>
      <c r="I29" s="59"/>
      <c r="J29" s="60"/>
      <c r="K29" s="60"/>
      <c r="L29" s="56"/>
      <c r="M29" s="56"/>
      <c r="N29" s="56"/>
      <c r="O29" s="56"/>
      <c r="P29" s="56"/>
      <c r="Q29" s="56"/>
      <c r="R29" s="56"/>
      <c r="S29" s="56"/>
    </row>
    <row r="30" spans="1:26" ht="13.8" thickBot="1" x14ac:dyDescent="0.25">
      <c r="A30" s="8" t="s">
        <v>16</v>
      </c>
      <c r="B30" s="13">
        <f>SUM(B31:B39)</f>
        <v>16604000</v>
      </c>
      <c r="C30" s="28">
        <f>SUM(C31:C39)</f>
        <v>21372041.329999998</v>
      </c>
      <c r="D30" s="43">
        <f>D37</f>
        <v>517000</v>
      </c>
      <c r="E30" s="43">
        <f>E39+E37+E36+E35+E32+E31</f>
        <v>1255648.8599999999</v>
      </c>
      <c r="F30" s="43">
        <f>D30</f>
        <v>517000</v>
      </c>
      <c r="G30" s="52"/>
      <c r="H30" s="58"/>
      <c r="I30" s="54"/>
      <c r="J30" s="54"/>
      <c r="K30" s="54"/>
      <c r="L30" s="54"/>
      <c r="M30" s="54"/>
      <c r="N30" s="54"/>
      <c r="O30" s="54"/>
      <c r="P30" s="54"/>
      <c r="Q30" s="54"/>
      <c r="R30" s="54"/>
      <c r="S30" s="54"/>
      <c r="V30" s="7"/>
      <c r="Y30" s="7"/>
    </row>
    <row r="31" spans="1:26" x14ac:dyDescent="0.2">
      <c r="A31" s="10" t="s">
        <v>17</v>
      </c>
      <c r="B31" s="11">
        <v>600000</v>
      </c>
      <c r="C31" s="27">
        <f>1009500+600+15000</f>
        <v>1025100</v>
      </c>
      <c r="D31" s="40"/>
      <c r="E31" s="40">
        <v>186439.64</v>
      </c>
      <c r="F31" s="40">
        <f>E31</f>
        <v>186439.64</v>
      </c>
      <c r="G31" s="49"/>
      <c r="H31" s="50"/>
      <c r="I31" s="59"/>
      <c r="J31" s="60"/>
      <c r="K31" s="60"/>
      <c r="L31" s="56"/>
      <c r="M31" s="53"/>
      <c r="N31" s="50"/>
      <c r="O31" s="57"/>
      <c r="P31" s="57"/>
      <c r="Q31" s="57"/>
      <c r="R31" s="57"/>
      <c r="S31" s="57"/>
      <c r="V31" s="23"/>
    </row>
    <row r="32" spans="1:26" x14ac:dyDescent="0.2">
      <c r="A32" s="10" t="s">
        <v>18</v>
      </c>
      <c r="B32" s="11">
        <v>1400000</v>
      </c>
      <c r="C32" s="27">
        <f>24532+300000+23000</f>
        <v>347532</v>
      </c>
      <c r="D32" s="15"/>
      <c r="E32" s="7">
        <v>47318</v>
      </c>
      <c r="F32" s="15">
        <f>E32</f>
        <v>47318</v>
      </c>
      <c r="G32" s="49"/>
      <c r="H32" s="50"/>
      <c r="I32" s="54"/>
      <c r="J32" s="54"/>
      <c r="K32" s="54"/>
      <c r="L32" s="54"/>
      <c r="M32" s="50"/>
      <c r="N32" s="54"/>
      <c r="O32" s="50"/>
      <c r="P32" s="50"/>
      <c r="Q32" s="50"/>
      <c r="R32" s="50"/>
      <c r="S32" s="50"/>
      <c r="V32" s="23"/>
    </row>
    <row r="33" spans="1:22" x14ac:dyDescent="0.2">
      <c r="A33" s="10" t="s">
        <v>19</v>
      </c>
      <c r="B33" s="11">
        <v>1100000</v>
      </c>
      <c r="C33" s="27">
        <f>474919.47+293000</f>
        <v>767919.47</v>
      </c>
      <c r="D33" s="15"/>
      <c r="E33" s="15"/>
      <c r="F33" s="15"/>
      <c r="G33" s="49"/>
      <c r="H33" s="50"/>
      <c r="I33" s="54"/>
      <c r="J33" s="54"/>
      <c r="K33" s="54"/>
      <c r="L33" s="54"/>
      <c r="M33" s="50"/>
      <c r="N33" s="58"/>
      <c r="O33" s="50"/>
      <c r="P33" s="50"/>
      <c r="Q33" s="50"/>
      <c r="R33" s="50"/>
      <c r="S33" s="50"/>
      <c r="V33" s="23"/>
    </row>
    <row r="34" spans="1:22" x14ac:dyDescent="0.2">
      <c r="A34" s="10" t="s">
        <v>20</v>
      </c>
      <c r="B34" s="11">
        <v>200000</v>
      </c>
      <c r="C34" s="27">
        <v>134464.53</v>
      </c>
      <c r="D34" s="15"/>
      <c r="E34" s="15"/>
      <c r="F34" s="15"/>
      <c r="G34" s="49"/>
      <c r="H34" s="50"/>
      <c r="I34" s="54"/>
      <c r="J34" s="54"/>
      <c r="K34" s="54"/>
      <c r="L34" s="50"/>
      <c r="M34" s="50"/>
      <c r="N34" s="58"/>
      <c r="O34" s="50"/>
      <c r="P34" s="50"/>
      <c r="Q34" s="50"/>
      <c r="R34" s="50"/>
      <c r="S34" s="50"/>
      <c r="V34" s="23"/>
    </row>
    <row r="35" spans="1:22" x14ac:dyDescent="0.2">
      <c r="A35" s="10" t="s">
        <v>21</v>
      </c>
      <c r="B35" s="11">
        <v>2600000</v>
      </c>
      <c r="C35" s="27">
        <f>192556+59000</f>
        <v>251556</v>
      </c>
      <c r="D35" s="15"/>
      <c r="E35" s="15">
        <v>11514.44</v>
      </c>
      <c r="F35" s="15">
        <f>E35</f>
        <v>11514.44</v>
      </c>
      <c r="G35" s="49"/>
      <c r="H35" s="50"/>
      <c r="I35" s="54"/>
      <c r="J35" s="54"/>
      <c r="K35" s="54"/>
      <c r="L35" s="50"/>
      <c r="M35" s="50"/>
      <c r="N35" s="58"/>
      <c r="O35" s="50"/>
      <c r="P35" s="50"/>
      <c r="Q35" s="50"/>
      <c r="R35" s="50"/>
      <c r="S35" s="50"/>
    </row>
    <row r="36" spans="1:22" x14ac:dyDescent="0.2">
      <c r="A36" s="10" t="s">
        <v>22</v>
      </c>
      <c r="B36" s="11">
        <v>600000</v>
      </c>
      <c r="C36" s="27">
        <f>295115+1552294.18+2000+4620000</f>
        <v>6469409.1799999997</v>
      </c>
      <c r="D36" s="15"/>
      <c r="E36" s="15">
        <v>48696.34</v>
      </c>
      <c r="F36" s="15">
        <f>E36</f>
        <v>48696.34</v>
      </c>
      <c r="G36" s="49"/>
      <c r="H36" s="50"/>
      <c r="I36" s="54"/>
      <c r="J36" s="54"/>
      <c r="K36" s="54"/>
      <c r="L36" s="50"/>
      <c r="M36" s="50"/>
      <c r="N36" s="58"/>
      <c r="O36" s="50"/>
      <c r="P36" s="50"/>
      <c r="Q36" s="50"/>
      <c r="R36" s="50"/>
      <c r="S36" s="50"/>
    </row>
    <row r="37" spans="1:22" ht="26.4" x14ac:dyDescent="0.2">
      <c r="A37" s="10" t="s">
        <v>23</v>
      </c>
      <c r="B37" s="11">
        <v>7804000</v>
      </c>
      <c r="C37" s="27">
        <f>6004000+200000+4189+140000+140000</f>
        <v>6488189</v>
      </c>
      <c r="D37" s="15">
        <v>517000</v>
      </c>
      <c r="E37" s="15">
        <f>517000+12541.78</f>
        <v>529541.78</v>
      </c>
      <c r="F37" s="15">
        <f>E37+D37</f>
        <v>1046541.78</v>
      </c>
      <c r="G37" s="49"/>
      <c r="H37" s="50" t="s">
        <v>95</v>
      </c>
      <c r="I37" s="54"/>
      <c r="J37" s="58"/>
      <c r="K37" s="54"/>
      <c r="L37" s="50"/>
      <c r="M37" s="50"/>
      <c r="N37" s="50"/>
      <c r="O37" s="50"/>
      <c r="P37" s="50"/>
      <c r="Q37" s="50"/>
      <c r="R37" s="50"/>
      <c r="S37" s="50"/>
    </row>
    <row r="38" spans="1:22" ht="26.4" x14ac:dyDescent="0.2">
      <c r="A38" s="10" t="s">
        <v>41</v>
      </c>
      <c r="B38" s="11">
        <v>0</v>
      </c>
      <c r="C38" s="27"/>
      <c r="D38" s="15"/>
      <c r="E38" s="15"/>
      <c r="F38" s="15"/>
      <c r="G38" s="49"/>
      <c r="H38" s="50"/>
      <c r="I38" s="54"/>
      <c r="J38" s="54"/>
      <c r="K38" s="54"/>
      <c r="L38" s="50"/>
      <c r="M38" s="50"/>
      <c r="N38" s="50"/>
      <c r="O38" s="50"/>
      <c r="P38" s="50"/>
      <c r="Q38" s="50"/>
      <c r="R38" s="50"/>
      <c r="S38" s="50"/>
    </row>
    <row r="39" spans="1:22" ht="13.8" thickBot="1" x14ac:dyDescent="0.25">
      <c r="A39" s="10" t="s">
        <v>24</v>
      </c>
      <c r="B39" s="11">
        <v>2300000</v>
      </c>
      <c r="C39" s="27">
        <f>425000+517000+3062482+205500+120000+321000+43616+188000+243873.42+156384+605015.73</f>
        <v>5887871.1500000004</v>
      </c>
      <c r="D39" s="39"/>
      <c r="E39" s="39">
        <v>432138.66</v>
      </c>
      <c r="F39" s="39">
        <f>E39</f>
        <v>432138.66</v>
      </c>
      <c r="G39" s="49"/>
      <c r="H39" s="50"/>
      <c r="I39" s="68"/>
      <c r="J39" s="54"/>
      <c r="K39" s="54"/>
      <c r="L39" s="50"/>
      <c r="M39" s="50"/>
      <c r="N39" s="50"/>
      <c r="O39" s="50"/>
      <c r="P39" s="50"/>
      <c r="Q39" s="50"/>
      <c r="R39" s="50"/>
      <c r="S39" s="50"/>
    </row>
    <row r="40" spans="1:22" ht="13.8" thickBot="1" x14ac:dyDescent="0.25">
      <c r="A40" s="8" t="s">
        <v>25</v>
      </c>
      <c r="B40" s="13">
        <f>SUM(B41:B47)</f>
        <v>1658528</v>
      </c>
      <c r="C40" s="28">
        <f>SUM(C41:C47)</f>
        <v>663528</v>
      </c>
      <c r="D40" s="61"/>
      <c r="E40" s="62"/>
      <c r="F40" s="63"/>
      <c r="G40" s="49"/>
      <c r="H40" s="50"/>
      <c r="I40" s="68"/>
      <c r="J40" s="54"/>
      <c r="K40" s="54"/>
      <c r="L40" s="50"/>
      <c r="M40" s="50"/>
      <c r="N40" s="50"/>
      <c r="O40" s="50"/>
      <c r="P40" s="50"/>
      <c r="Q40" s="50"/>
      <c r="R40" s="50"/>
      <c r="S40" s="50"/>
      <c r="T40" s="22"/>
      <c r="U40" s="22"/>
    </row>
    <row r="41" spans="1:22" x14ac:dyDescent="0.2">
      <c r="A41" s="10" t="s">
        <v>26</v>
      </c>
      <c r="B41" s="11">
        <v>1658528</v>
      </c>
      <c r="C41" s="32">
        <v>663528</v>
      </c>
      <c r="D41" s="40"/>
      <c r="E41" s="40"/>
      <c r="F41" s="40"/>
      <c r="G41" s="49"/>
      <c r="H41" s="50"/>
      <c r="I41" s="54"/>
      <c r="J41" s="54"/>
      <c r="K41" s="54"/>
      <c r="L41" s="50"/>
      <c r="M41" s="50"/>
      <c r="N41" s="50"/>
      <c r="O41" s="50"/>
      <c r="P41" s="50"/>
      <c r="Q41" s="50"/>
      <c r="R41" s="50"/>
      <c r="S41" s="50"/>
    </row>
    <row r="42" spans="1:22" ht="26.4" x14ac:dyDescent="0.2">
      <c r="A42" s="10" t="s">
        <v>42</v>
      </c>
      <c r="B42" s="11"/>
      <c r="C42" s="33"/>
      <c r="D42" s="15"/>
      <c r="E42" s="15"/>
      <c r="F42" s="15"/>
      <c r="G42" s="49"/>
      <c r="H42" s="50"/>
      <c r="I42" s="54"/>
      <c r="J42" s="54"/>
      <c r="K42" s="54"/>
      <c r="L42" s="50"/>
      <c r="M42" s="60"/>
      <c r="N42" s="50"/>
      <c r="O42" s="50"/>
      <c r="P42" s="50"/>
      <c r="Q42" s="50"/>
      <c r="R42" s="50"/>
      <c r="S42" s="50"/>
    </row>
    <row r="43" spans="1:22" ht="26.4" x14ac:dyDescent="0.2">
      <c r="A43" s="10" t="s">
        <v>43</v>
      </c>
      <c r="B43" s="11"/>
      <c r="C43" s="33"/>
      <c r="D43" s="15"/>
      <c r="E43" s="15"/>
      <c r="F43" s="15"/>
      <c r="G43" s="49"/>
      <c r="H43" s="50"/>
      <c r="I43" s="54"/>
      <c r="J43" s="54"/>
      <c r="K43" s="50"/>
      <c r="L43" s="50"/>
      <c r="M43" s="50"/>
      <c r="N43" s="50"/>
      <c r="O43" s="50"/>
      <c r="P43" s="50"/>
      <c r="Q43" s="50"/>
      <c r="R43" s="50"/>
      <c r="S43" s="50"/>
    </row>
    <row r="44" spans="1:22" ht="26.4" x14ac:dyDescent="0.2">
      <c r="A44" s="10" t="s">
        <v>44</v>
      </c>
      <c r="B44" s="11"/>
      <c r="C44" s="33"/>
      <c r="D44" s="15"/>
      <c r="E44" s="15"/>
      <c r="F44" s="15"/>
      <c r="G44" s="49"/>
      <c r="H44" s="50"/>
      <c r="I44" s="68"/>
      <c r="J44" s="57"/>
      <c r="K44" s="69"/>
      <c r="L44" s="69"/>
      <c r="M44" s="57">
        <f>SUM(M32:M43)</f>
        <v>0</v>
      </c>
      <c r="N44" s="50"/>
      <c r="O44" s="50"/>
      <c r="P44" s="50"/>
      <c r="Q44" s="50"/>
      <c r="R44" s="50"/>
      <c r="S44" s="50"/>
    </row>
    <row r="45" spans="1:22" ht="26.4" x14ac:dyDescent="0.2">
      <c r="A45" s="10" t="s">
        <v>45</v>
      </c>
      <c r="B45" s="11"/>
      <c r="C45" s="33"/>
      <c r="D45" s="15"/>
      <c r="E45" s="15"/>
      <c r="F45" s="15"/>
      <c r="G45" s="49"/>
      <c r="H45" s="50"/>
      <c r="I45" s="69"/>
      <c r="J45" s="50"/>
      <c r="K45" s="50"/>
      <c r="L45" s="50"/>
      <c r="M45" s="54"/>
      <c r="N45" s="50"/>
      <c r="O45" s="50"/>
      <c r="P45" s="50"/>
      <c r="Q45" s="50"/>
      <c r="R45" s="50"/>
      <c r="S45" s="50"/>
    </row>
    <row r="46" spans="1:22" x14ac:dyDescent="0.2">
      <c r="A46" s="10" t="s">
        <v>27</v>
      </c>
      <c r="B46" s="11"/>
      <c r="C46" s="33"/>
      <c r="D46" s="15"/>
      <c r="E46" s="15"/>
      <c r="F46" s="15"/>
      <c r="G46" s="49"/>
      <c r="H46" s="50"/>
      <c r="I46" s="50"/>
      <c r="J46" s="50"/>
      <c r="K46" s="50"/>
      <c r="L46" s="50"/>
      <c r="M46" s="50"/>
      <c r="N46" s="50"/>
    </row>
    <row r="47" spans="1:22" ht="27" thickBot="1" x14ac:dyDescent="0.25">
      <c r="A47" s="10" t="s">
        <v>46</v>
      </c>
      <c r="B47" s="11"/>
      <c r="C47" s="33"/>
      <c r="D47" s="39"/>
      <c r="E47" s="39"/>
      <c r="F47" s="39"/>
      <c r="G47" s="49"/>
      <c r="I47" s="58"/>
      <c r="J47" s="50"/>
      <c r="K47" s="50"/>
      <c r="L47" s="50"/>
      <c r="M47" s="50"/>
      <c r="N47" s="50"/>
    </row>
    <row r="48" spans="1:22" ht="13.8" thickBot="1" x14ac:dyDescent="0.25">
      <c r="A48" s="8" t="s">
        <v>47</v>
      </c>
      <c r="B48" s="16"/>
      <c r="C48" s="34"/>
      <c r="D48" s="41"/>
      <c r="E48" s="41"/>
      <c r="F48" s="41"/>
      <c r="G48" s="49"/>
      <c r="I48" s="50"/>
      <c r="J48" s="50"/>
      <c r="K48" s="50"/>
      <c r="L48" s="50"/>
    </row>
    <row r="49" spans="1:7" x14ac:dyDescent="0.2">
      <c r="A49" s="10" t="s">
        <v>48</v>
      </c>
      <c r="B49" s="11"/>
      <c r="C49" s="33"/>
      <c r="D49" s="40"/>
      <c r="E49" s="40"/>
      <c r="F49" s="40"/>
      <c r="G49" s="49"/>
    </row>
    <row r="50" spans="1:7" ht="26.4" x14ac:dyDescent="0.2">
      <c r="A50" s="10" t="s">
        <v>49</v>
      </c>
      <c r="B50" s="11"/>
      <c r="C50" s="33"/>
      <c r="D50" s="15"/>
      <c r="E50" s="15"/>
      <c r="F50" s="15"/>
      <c r="G50" s="49"/>
    </row>
    <row r="51" spans="1:7" ht="26.4" x14ac:dyDescent="0.2">
      <c r="A51" s="10" t="s">
        <v>50</v>
      </c>
      <c r="B51" s="11"/>
      <c r="C51" s="33"/>
      <c r="D51" s="15"/>
      <c r="E51" s="15"/>
      <c r="F51" s="15"/>
      <c r="G51" s="49"/>
    </row>
    <row r="52" spans="1:7" ht="26.4" x14ac:dyDescent="0.2">
      <c r="A52" s="10" t="s">
        <v>51</v>
      </c>
      <c r="B52" s="11"/>
      <c r="C52" s="33"/>
      <c r="D52" s="15"/>
      <c r="E52" s="15"/>
      <c r="F52" s="15"/>
      <c r="G52" s="49"/>
    </row>
    <row r="53" spans="1:7" ht="26.4" x14ac:dyDescent="0.2">
      <c r="A53" s="10" t="s">
        <v>52</v>
      </c>
      <c r="B53" s="11"/>
      <c r="C53" s="33"/>
      <c r="D53" s="15"/>
      <c r="E53" s="15"/>
      <c r="F53" s="15"/>
      <c r="G53" s="49"/>
    </row>
    <row r="54" spans="1:7" x14ac:dyDescent="0.2">
      <c r="A54" s="10" t="s">
        <v>53</v>
      </c>
      <c r="B54" s="11"/>
      <c r="C54" s="33"/>
      <c r="D54" s="15"/>
      <c r="E54" s="15"/>
      <c r="F54" s="15"/>
      <c r="G54" s="49"/>
    </row>
    <row r="55" spans="1:7" ht="27" thickBot="1" x14ac:dyDescent="0.25">
      <c r="A55" s="10" t="s">
        <v>54</v>
      </c>
      <c r="B55" s="11"/>
      <c r="C55" s="33"/>
      <c r="D55" s="39"/>
      <c r="E55" s="39"/>
      <c r="F55" s="39"/>
      <c r="G55" s="49"/>
    </row>
    <row r="56" spans="1:7" ht="13.8" thickBot="1" x14ac:dyDescent="0.25">
      <c r="A56" s="8" t="s">
        <v>28</v>
      </c>
      <c r="B56" s="13">
        <f>SUM(B57:B65)</f>
        <v>325269800</v>
      </c>
      <c r="C56" s="28">
        <f>SUM(C57:C65)</f>
        <v>36995381.07</v>
      </c>
      <c r="D56" s="41"/>
      <c r="E56" s="41"/>
      <c r="F56" s="41"/>
      <c r="G56" s="49"/>
    </row>
    <row r="57" spans="1:7" x14ac:dyDescent="0.2">
      <c r="A57" s="10" t="s">
        <v>29</v>
      </c>
      <c r="B57" s="12">
        <f>469800+5000000</f>
        <v>5469800</v>
      </c>
      <c r="C57" s="32">
        <f>250000+2342769.8+282231.4+4900000</f>
        <v>7775001.1999999993</v>
      </c>
      <c r="D57" s="40"/>
      <c r="E57" s="40"/>
      <c r="F57" s="40"/>
      <c r="G57" s="49"/>
    </row>
    <row r="58" spans="1:7" x14ac:dyDescent="0.2">
      <c r="A58" s="10" t="s">
        <v>30</v>
      </c>
      <c r="B58" s="12">
        <v>800000</v>
      </c>
      <c r="C58" s="26">
        <v>2205000</v>
      </c>
      <c r="D58" s="15"/>
      <c r="E58" s="15"/>
      <c r="F58" s="15"/>
      <c r="G58" s="49"/>
    </row>
    <row r="59" spans="1:7" x14ac:dyDescent="0.2">
      <c r="A59" s="10" t="s">
        <v>31</v>
      </c>
      <c r="B59" s="12">
        <v>3200000</v>
      </c>
      <c r="C59" s="32">
        <v>89000</v>
      </c>
      <c r="D59" s="15"/>
      <c r="E59" s="15"/>
      <c r="F59" s="15"/>
      <c r="G59" s="49"/>
    </row>
    <row r="60" spans="1:7" ht="26.4" x14ac:dyDescent="0.2">
      <c r="A60" s="10" t="s">
        <v>32</v>
      </c>
      <c r="B60" s="12">
        <f>10000000+5000000</f>
        <v>15000000</v>
      </c>
      <c r="C60" s="32">
        <v>41300</v>
      </c>
      <c r="D60" s="15"/>
      <c r="E60" s="15"/>
      <c r="F60" s="15"/>
      <c r="G60" s="49"/>
    </row>
    <row r="61" spans="1:7" x14ac:dyDescent="0.2">
      <c r="A61" s="10" t="s">
        <v>33</v>
      </c>
      <c r="B61" s="11">
        <v>0</v>
      </c>
      <c r="C61" s="32">
        <f>200000+1143262.87+496817+45000</f>
        <v>1885079.87</v>
      </c>
      <c r="D61" s="15"/>
      <c r="E61" s="15"/>
      <c r="F61" s="15"/>
      <c r="G61" s="49"/>
    </row>
    <row r="62" spans="1:7" x14ac:dyDescent="0.2">
      <c r="A62" s="10" t="s">
        <v>55</v>
      </c>
      <c r="B62" s="11"/>
      <c r="C62" s="33"/>
      <c r="D62" s="15"/>
      <c r="E62" s="15"/>
      <c r="F62" s="15"/>
      <c r="G62" s="49"/>
    </row>
    <row r="63" spans="1:7" x14ac:dyDescent="0.2">
      <c r="A63" s="10" t="s">
        <v>56</v>
      </c>
      <c r="B63" s="11" t="s">
        <v>87</v>
      </c>
      <c r="C63" s="33"/>
      <c r="D63" s="15"/>
      <c r="E63" s="15"/>
      <c r="F63" s="15"/>
      <c r="G63" s="49"/>
    </row>
    <row r="64" spans="1:7" x14ac:dyDescent="0.2">
      <c r="A64" s="10" t="s">
        <v>34</v>
      </c>
      <c r="B64" s="11">
        <v>0</v>
      </c>
      <c r="C64" s="33"/>
      <c r="D64" s="15"/>
      <c r="E64" s="15"/>
      <c r="F64" s="15"/>
      <c r="G64" s="49"/>
    </row>
    <row r="65" spans="1:8" ht="27" thickBot="1" x14ac:dyDescent="0.25">
      <c r="A65" s="10" t="s">
        <v>57</v>
      </c>
      <c r="B65" s="11">
        <v>300800000</v>
      </c>
      <c r="C65" s="32">
        <v>25000000</v>
      </c>
      <c r="D65" s="39"/>
      <c r="E65" s="39"/>
      <c r="F65" s="39"/>
      <c r="G65" s="49"/>
    </row>
    <row r="66" spans="1:8" ht="13.8" thickBot="1" x14ac:dyDescent="0.25">
      <c r="A66" s="8" t="s">
        <v>58</v>
      </c>
      <c r="B66" s="13">
        <f>+B67+B68</f>
        <v>4277021435</v>
      </c>
      <c r="C66" s="35">
        <f>C67+C68</f>
        <v>4458332250.3400002</v>
      </c>
      <c r="D66" s="43">
        <f>D67</f>
        <v>110391366.58</v>
      </c>
      <c r="E66" s="43">
        <f>E68+E67</f>
        <v>10922222.359999999</v>
      </c>
      <c r="F66" s="43">
        <f>D66+E66</f>
        <v>121313588.94</v>
      </c>
      <c r="G66" s="52"/>
      <c r="H66" s="7"/>
    </row>
    <row r="67" spans="1:8" x14ac:dyDescent="0.2">
      <c r="A67" s="10" t="s">
        <v>59</v>
      </c>
      <c r="B67" s="12">
        <f>125000000+5000000+2801570400+50000000+95062600</f>
        <v>3076633000</v>
      </c>
      <c r="C67" s="32">
        <f>60493000+25000000+3178835755.34+50000000</f>
        <v>3314328755.3400002</v>
      </c>
      <c r="D67" s="40">
        <v>110391366.58</v>
      </c>
      <c r="E67" s="40">
        <v>10922222.359999999</v>
      </c>
      <c r="F67" s="40">
        <f>E67</f>
        <v>10922222.359999999</v>
      </c>
      <c r="G67" s="49"/>
    </row>
    <row r="68" spans="1:8" x14ac:dyDescent="0.2">
      <c r="A68" s="10" t="s">
        <v>60</v>
      </c>
      <c r="B68" s="12">
        <f>50000000+730300000+25000000+100000000+105088435+25000000+50000000+65000000+50000000</f>
        <v>1200388435</v>
      </c>
      <c r="C68" s="32">
        <f>34000000+10000000+772807000+16000000+14113000+297083495</f>
        <v>1144003495</v>
      </c>
      <c r="D68" s="15"/>
      <c r="E68" s="64"/>
      <c r="F68" s="15"/>
      <c r="G68" s="49"/>
    </row>
    <row r="69" spans="1:8" x14ac:dyDescent="0.2">
      <c r="A69" s="10" t="s">
        <v>61</v>
      </c>
      <c r="B69" s="11"/>
      <c r="C69" s="36"/>
      <c r="D69" s="15"/>
      <c r="E69" s="15"/>
      <c r="F69" s="15"/>
      <c r="G69" s="49"/>
    </row>
    <row r="70" spans="1:8" ht="13.95" customHeight="1" thickBot="1" x14ac:dyDescent="0.25">
      <c r="A70" s="10" t="s">
        <v>62</v>
      </c>
      <c r="B70" s="11"/>
      <c r="C70" s="33"/>
      <c r="D70" s="39"/>
      <c r="E70" s="39"/>
      <c r="F70" s="39"/>
      <c r="G70" s="49"/>
    </row>
    <row r="71" spans="1:8" ht="27.6" customHeight="1" thickBot="1" x14ac:dyDescent="0.25">
      <c r="A71" s="8" t="s">
        <v>63</v>
      </c>
      <c r="B71" s="16"/>
      <c r="C71" s="34"/>
      <c r="D71" s="41"/>
      <c r="E71" s="41"/>
      <c r="F71" s="41"/>
      <c r="G71" s="49"/>
    </row>
    <row r="72" spans="1:8" x14ac:dyDescent="0.2">
      <c r="A72" s="10" t="s">
        <v>64</v>
      </c>
      <c r="B72" s="11"/>
      <c r="C72" s="33"/>
      <c r="D72" s="40"/>
      <c r="E72" s="40"/>
      <c r="F72" s="40"/>
      <c r="G72" s="49"/>
    </row>
    <row r="73" spans="1:8" ht="27" thickBot="1" x14ac:dyDescent="0.25">
      <c r="A73" s="10" t="s">
        <v>65</v>
      </c>
      <c r="B73" s="11"/>
      <c r="C73" s="33"/>
      <c r="D73" s="39"/>
      <c r="E73" s="39"/>
      <c r="F73" s="39"/>
      <c r="G73" s="49"/>
    </row>
    <row r="74" spans="1:8" ht="13.8" thickBot="1" x14ac:dyDescent="0.25">
      <c r="A74" s="8" t="s">
        <v>66</v>
      </c>
      <c r="B74" s="16"/>
      <c r="C74" s="34"/>
      <c r="D74" s="41"/>
      <c r="E74" s="41"/>
      <c r="F74" s="41"/>
      <c r="G74" s="49"/>
    </row>
    <row r="75" spans="1:8" x14ac:dyDescent="0.2">
      <c r="A75" s="10" t="s">
        <v>67</v>
      </c>
      <c r="B75" s="11"/>
      <c r="C75" s="33"/>
      <c r="D75" s="40"/>
      <c r="E75" s="40"/>
      <c r="F75" s="40"/>
      <c r="G75" s="49"/>
    </row>
    <row r="76" spans="1:8" ht="12.6" customHeight="1" x14ac:dyDescent="0.2">
      <c r="A76" s="10" t="s">
        <v>68</v>
      </c>
      <c r="B76" s="11"/>
      <c r="C76" s="33"/>
      <c r="D76" s="15"/>
      <c r="E76" s="15"/>
      <c r="F76" s="15"/>
      <c r="G76" s="49"/>
    </row>
    <row r="77" spans="1:8" ht="27" thickBot="1" x14ac:dyDescent="0.25">
      <c r="A77" s="10" t="s">
        <v>69</v>
      </c>
      <c r="B77" s="11"/>
      <c r="C77" s="33"/>
      <c r="D77" s="39"/>
      <c r="E77" s="39"/>
      <c r="F77" s="39"/>
      <c r="G77" s="49"/>
    </row>
    <row r="78" spans="1:8" ht="13.8" thickBot="1" x14ac:dyDescent="0.25">
      <c r="A78" s="17" t="s">
        <v>35</v>
      </c>
      <c r="B78" s="13">
        <f>+B13</f>
        <v>5008002151</v>
      </c>
      <c r="C78" s="28">
        <f>+C13</f>
        <v>5015487707.2800007</v>
      </c>
      <c r="D78" s="43">
        <f>D13</f>
        <v>127297044.56999999</v>
      </c>
      <c r="E78" s="43">
        <f>E13</f>
        <v>57822372.550000004</v>
      </c>
      <c r="F78" s="43">
        <f>D78+E78</f>
        <v>185119417.12</v>
      </c>
      <c r="G78" s="52"/>
    </row>
    <row r="79" spans="1:8" ht="13.8" thickBot="1" x14ac:dyDescent="0.25">
      <c r="A79" s="5" t="s">
        <v>70</v>
      </c>
      <c r="B79" s="18"/>
      <c r="C79" s="33"/>
      <c r="D79" s="40"/>
      <c r="E79" s="40"/>
      <c r="F79" s="40"/>
      <c r="G79" s="49"/>
    </row>
    <row r="80" spans="1:8" ht="13.8" thickBot="1" x14ac:dyDescent="0.25">
      <c r="A80" s="8" t="s">
        <v>71</v>
      </c>
      <c r="B80" s="16"/>
      <c r="C80" s="34"/>
      <c r="D80" s="15"/>
      <c r="E80" s="15"/>
      <c r="F80" s="15"/>
      <c r="G80" s="49"/>
    </row>
    <row r="81" spans="1:7" x14ac:dyDescent="0.2">
      <c r="A81" s="10" t="s">
        <v>72</v>
      </c>
      <c r="B81" s="11">
        <v>0</v>
      </c>
      <c r="C81" s="33"/>
      <c r="D81" s="15"/>
      <c r="E81" s="15"/>
      <c r="F81" s="15"/>
      <c r="G81" s="49"/>
    </row>
    <row r="82" spans="1:7" ht="13.8" thickBot="1" x14ac:dyDescent="0.25">
      <c r="A82" s="10" t="s">
        <v>73</v>
      </c>
      <c r="B82" s="11">
        <v>0</v>
      </c>
      <c r="C82" s="33"/>
      <c r="D82" s="39"/>
      <c r="E82" s="39"/>
      <c r="F82" s="39"/>
      <c r="G82" s="49"/>
    </row>
    <row r="83" spans="1:7" ht="13.8" thickBot="1" x14ac:dyDescent="0.25">
      <c r="A83" s="8" t="s">
        <v>74</v>
      </c>
      <c r="B83" s="16"/>
      <c r="C83" s="34"/>
      <c r="D83" s="41"/>
      <c r="E83" s="41"/>
      <c r="F83" s="41"/>
      <c r="G83" s="49"/>
    </row>
    <row r="84" spans="1:7" x14ac:dyDescent="0.2">
      <c r="A84" s="10" t="s">
        <v>75</v>
      </c>
      <c r="B84" s="11">
        <v>0</v>
      </c>
      <c r="C84" s="33"/>
      <c r="D84" s="40"/>
      <c r="E84" s="40"/>
      <c r="F84" s="40"/>
      <c r="G84" s="49"/>
    </row>
    <row r="85" spans="1:7" ht="13.8" thickBot="1" x14ac:dyDescent="0.25">
      <c r="A85" s="10" t="s">
        <v>76</v>
      </c>
      <c r="B85" s="11">
        <v>0</v>
      </c>
      <c r="C85" s="33"/>
      <c r="D85" s="15"/>
      <c r="E85" s="15"/>
      <c r="F85" s="15"/>
      <c r="G85" s="49"/>
    </row>
    <row r="86" spans="1:7" ht="13.8" thickBot="1" x14ac:dyDescent="0.25">
      <c r="A86" s="8" t="s">
        <v>77</v>
      </c>
      <c r="B86" s="16"/>
      <c r="C86" s="34"/>
      <c r="D86" s="15"/>
      <c r="E86" s="15"/>
      <c r="F86" s="15"/>
      <c r="G86" s="49"/>
    </row>
    <row r="87" spans="1:7" ht="13.8" thickBot="1" x14ac:dyDescent="0.25">
      <c r="A87" s="10" t="s">
        <v>78</v>
      </c>
      <c r="B87" s="11">
        <v>0</v>
      </c>
      <c r="C87" s="33"/>
      <c r="D87" s="39"/>
      <c r="E87" s="39"/>
      <c r="F87" s="39"/>
      <c r="G87" s="49"/>
    </row>
    <row r="88" spans="1:7" ht="13.8" thickBot="1" x14ac:dyDescent="0.25">
      <c r="A88" s="17" t="s">
        <v>79</v>
      </c>
      <c r="B88" s="16"/>
      <c r="C88" s="34"/>
      <c r="D88" s="41"/>
      <c r="E88" s="41"/>
      <c r="F88" s="41"/>
      <c r="G88" s="49"/>
    </row>
    <row r="89" spans="1:7" ht="13.8" thickBot="1" x14ac:dyDescent="0.25">
      <c r="B89" s="19"/>
      <c r="C89" s="37"/>
      <c r="D89" s="44"/>
      <c r="E89" s="44"/>
      <c r="F89" s="44"/>
      <c r="G89" s="49"/>
    </row>
    <row r="90" spans="1:7" ht="15.6" thickBot="1" x14ac:dyDescent="0.25">
      <c r="A90" s="20" t="s">
        <v>80</v>
      </c>
      <c r="B90" s="21">
        <f>+B78</f>
        <v>5008002151</v>
      </c>
      <c r="C90" s="38">
        <f>+C78</f>
        <v>5015487707.2800007</v>
      </c>
      <c r="D90" s="47">
        <f>D78</f>
        <v>127297044.56999999</v>
      </c>
      <c r="E90" s="47">
        <f>E78</f>
        <v>57822372.550000004</v>
      </c>
      <c r="F90" s="47">
        <f>D90+E90</f>
        <v>185119417.12</v>
      </c>
      <c r="G90" s="52"/>
    </row>
    <row r="91" spans="1:7" ht="13.8" thickTop="1" x14ac:dyDescent="0.2">
      <c r="A91" s="1" t="s">
        <v>81</v>
      </c>
    </row>
    <row r="92" spans="1:7" x14ac:dyDescent="0.2">
      <c r="A92" s="1" t="s">
        <v>92</v>
      </c>
    </row>
    <row r="93" spans="1:7" x14ac:dyDescent="0.2">
      <c r="A93" s="1" t="s">
        <v>93</v>
      </c>
    </row>
    <row r="94" spans="1:7" x14ac:dyDescent="0.2">
      <c r="A94" s="1" t="s">
        <v>82</v>
      </c>
    </row>
    <row r="95" spans="1:7" x14ac:dyDescent="0.2">
      <c r="A95" s="22" t="s">
        <v>94</v>
      </c>
    </row>
    <row r="96" spans="1:7" x14ac:dyDescent="0.2">
      <c r="A96" s="1" t="s">
        <v>84</v>
      </c>
    </row>
    <row r="97" spans="1:1" x14ac:dyDescent="0.2">
      <c r="A97" s="1" t="s">
        <v>83</v>
      </c>
    </row>
    <row r="104" spans="1:1" x14ac:dyDescent="0.2">
      <c r="A104" s="1" t="s">
        <v>89</v>
      </c>
    </row>
    <row r="105" spans="1:1" x14ac:dyDescent="0.2">
      <c r="A105" s="1" t="s">
        <v>90</v>
      </c>
    </row>
    <row r="106" spans="1:1" x14ac:dyDescent="0.2">
      <c r="A106" s="1" t="s">
        <v>91</v>
      </c>
    </row>
  </sheetData>
  <mergeCells count="4">
    <mergeCell ref="A8:C8"/>
    <mergeCell ref="A9:C9"/>
    <mergeCell ref="A11:C11"/>
    <mergeCell ref="A10:C10"/>
  </mergeCells>
  <pageMargins left="0.7" right="0.7" top="0.75" bottom="0.75" header="0.3" footer="0.3"/>
  <pageSetup paperSize="5" scale="51" fitToWidth="0" orientation="portrait" horizontalDpi="4294967295" verticalDpi="4294967295" r:id="rId1"/>
  <rowBreaks count="1" manualBreakCount="1">
    <brk id="10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Plantilla Presupuesto</vt:lpstr>
      <vt:lpstr>'Plantilla Presupuesto'!Área_de_impresión</vt:lpstr>
      <vt:lpstr>'Plantilla Presupuesto'!Títulos_a_imprimir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Gaylord Rafael Diaz Cruz</cp:lastModifiedBy>
  <cp:lastPrinted>2024-05-23T15:01:06Z</cp:lastPrinted>
  <dcterms:created xsi:type="dcterms:W3CDTF">2018-04-17T18:57:16Z</dcterms:created>
  <dcterms:modified xsi:type="dcterms:W3CDTF">2024-06-10T18:44:01Z</dcterms:modified>
</cp:coreProperties>
</file>