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839A27F2-69FE-4E36-9193-DEBD430773AC}" xr6:coauthVersionLast="47" xr6:coauthVersionMax="47" xr10:uidLastSave="{00000000-0000-0000-0000-000000000000}"/>
  <bookViews>
    <workbookView xWindow="-28908" yWindow="-108" windowWidth="29016" windowHeight="15696" tabRatio="591" xr2:uid="{00000000-000D-0000-FFFF-FFFF00000000}"/>
  </bookViews>
  <sheets>
    <sheet name="Plantilla Presupuesto" sheetId="2" r:id="rId1"/>
  </sheets>
  <definedNames>
    <definedName name="_xlnm.Print_Area" localSheetId="0">'Plantilla Presupuesto'!$A$2:$O$106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2" l="1"/>
  <c r="P67" i="2"/>
  <c r="P65" i="2"/>
  <c r="P58" i="2"/>
  <c r="P57" i="2"/>
  <c r="P56" i="2"/>
  <c r="P39" i="2"/>
  <c r="P37" i="2"/>
  <c r="P36" i="2"/>
  <c r="P35" i="2"/>
  <c r="P34" i="2"/>
  <c r="P33" i="2"/>
  <c r="P32" i="2"/>
  <c r="P31" i="2"/>
  <c r="P29" i="2"/>
  <c r="P28" i="2"/>
  <c r="P26" i="2"/>
  <c r="P25" i="2"/>
  <c r="P24" i="2"/>
  <c r="P22" i="2"/>
  <c r="P21" i="2"/>
  <c r="P19" i="2"/>
  <c r="P16" i="2"/>
  <c r="P15" i="2"/>
  <c r="P90" i="2"/>
  <c r="P78" i="2"/>
  <c r="O90" i="2"/>
  <c r="O78" i="2"/>
  <c r="P66" i="2"/>
  <c r="P30" i="2"/>
  <c r="P20" i="2"/>
  <c r="P13" i="2"/>
  <c r="O66" i="2"/>
  <c r="O56" i="2"/>
  <c r="O30" i="2"/>
  <c r="O20" i="2"/>
  <c r="O14" i="2"/>
  <c r="O57" i="2"/>
  <c r="P38" i="2"/>
  <c r="P23" i="2"/>
  <c r="N27" i="2"/>
  <c r="N20" i="2" s="1"/>
  <c r="N30" i="2"/>
  <c r="N66" i="2"/>
  <c r="P61" i="2"/>
  <c r="N56" i="2"/>
  <c r="N15" i="2"/>
  <c r="N14" i="2" s="1"/>
  <c r="M27" i="2"/>
  <c r="M65" i="2"/>
  <c r="M28" i="2"/>
  <c r="M66" i="2"/>
  <c r="M14" i="2"/>
  <c r="M39" i="2"/>
  <c r="M30" i="2" s="1"/>
  <c r="L28" i="2"/>
  <c r="L66" i="2"/>
  <c r="L56" i="2"/>
  <c r="L30" i="2"/>
  <c r="L21" i="2"/>
  <c r="L14" i="2"/>
  <c r="K15" i="2"/>
  <c r="K14" i="2" s="1"/>
  <c r="K28" i="2"/>
  <c r="K30" i="2"/>
  <c r="K56" i="2"/>
  <c r="K21" i="2"/>
  <c r="J28" i="2"/>
  <c r="I15" i="2"/>
  <c r="J66" i="2"/>
  <c r="J30" i="2"/>
  <c r="J21" i="2"/>
  <c r="J19" i="2"/>
  <c r="J15" i="2"/>
  <c r="I66" i="2"/>
  <c r="I39" i="2"/>
  <c r="I30" i="2" s="1"/>
  <c r="I29" i="2"/>
  <c r="I27" i="2"/>
  <c r="I19" i="2"/>
  <c r="M20" i="2" l="1"/>
  <c r="M56" i="2"/>
  <c r="N13" i="2"/>
  <c r="L20" i="2"/>
  <c r="L13" i="2" s="1"/>
  <c r="K20" i="2"/>
  <c r="K13" i="2" s="1"/>
  <c r="J20" i="2"/>
  <c r="I20" i="2"/>
  <c r="I14" i="2"/>
  <c r="J14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M13" i="2" l="1"/>
  <c r="M78" i="2" s="1"/>
  <c r="M90" i="2" s="1"/>
  <c r="N78" i="2"/>
  <c r="N90" i="2" s="1"/>
  <c r="K78" i="2"/>
  <c r="K90" i="2" s="1"/>
  <c r="L78" i="2"/>
  <c r="L90" i="2" s="1"/>
  <c r="J13" i="2"/>
  <c r="J78" i="2" s="1"/>
  <c r="J90" i="2" s="1"/>
  <c r="I13" i="2"/>
  <c r="I78" i="2" s="1"/>
  <c r="I90" i="2" s="1"/>
  <c r="G20" i="2"/>
  <c r="H13" i="2"/>
  <c r="H78" i="2" s="1"/>
  <c r="G14" i="2"/>
  <c r="F67" i="2"/>
  <c r="F56" i="2"/>
  <c r="F39" i="2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P27" i="2" s="1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P14" i="2" s="1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<sst xmlns="http://schemas.openxmlformats.org/spreadsheetml/2006/main" count="108" uniqueCount="108">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</sst>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43" fontId="6" fillId="4" borderId="0" xfId="0" applyNumberFormat="1" applyFont="1" applyFill="1"/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2" fillId="4" borderId="9" xfId="0" applyNumberFormat="1" applyFont="1" applyFill="1" applyBorder="1"/>
    <xf numFmtId="0" fontId="2" fillId="4" borderId="0" xfId="0" applyFont="1" applyFill="1" applyAlignment="1">
      <alignment horizontal="center"/>
    </xf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43" fontId="2" fillId="0" borderId="0" xfId="1" applyFont="1" applyAlignment="1">
      <alignment horizontal="center"/>
    </xf>
    <xf numFmtId="43" fontId="6" fillId="4" borderId="0" xfId="1" applyFont="1" applyFill="1" applyBorder="1" applyAlignment="1">
      <alignment horizontal="center"/>
    </xf>
    <xf numFmtId="43" fontId="2" fillId="0" borderId="24" xfId="1" applyFont="1" applyBorder="1"/>
    <xf numFmtId="0" fontId="2" fillId="0" borderId="19" xfId="0" applyFont="1" applyBorder="1"/>
    <xf numFmtId="0" fontId="2" fillId="0" borderId="24" xfId="0" applyFont="1" applyBorder="1"/>
    <xf numFmtId="43" fontId="2" fillId="0" borderId="12" xfId="1" applyFont="1" applyBorder="1"/>
    <xf numFmtId="43" fontId="2" fillId="4" borderId="0" xfId="0" applyNumberFormat="1" applyFont="1" applyFill="1" applyAlignment="1">
      <alignment horizontal="center"/>
    </xf>
    <xf numFmtId="43" fontId="2" fillId="4" borderId="0" xfId="1" applyFont="1" applyFill="1" applyBorder="1" applyAlignment="1">
      <alignment vertical="center"/>
    </xf>
    <xf numFmtId="0" fontId="6" fillId="4" borderId="0" xfId="0" applyFont="1" applyFill="1"/>
    <xf numFmtId="43" fontId="6" fillId="4" borderId="0" xfId="1" applyFont="1" applyFill="1" applyBorder="1" applyAlignment="1">
      <alignment vertical="center"/>
    </xf>
    <xf numFmtId="43" fontId="6" fillId="4" borderId="0" xfId="0" applyNumberFormat="1" applyFont="1" applyFill="1" applyAlignment="1">
      <alignment horizontal="center"/>
    </xf>
    <xf numFmtId="0" fontId="5" fillId="4" borderId="0" xfId="0" applyFont="1" applyFill="1"/>
    <xf numFmtId="43" fontId="7" fillId="4" borderId="0" xfId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6"/>
  <sheetViews>
    <sheetView showGridLines="0" tabSelected="1" topLeftCell="E7" zoomScaleNormal="100" workbookViewId="0">
      <selection activeCell="Z24" sqref="Z24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4" width="21.5546875" style="1" customWidth="1"/>
    <col min="15" max="15" width="22.5546875" style="1" customWidth="1"/>
    <col min="16" max="16" width="21.6640625" style="1" customWidth="1"/>
    <col min="17" max="17" width="21.109375" style="1" customWidth="1"/>
    <col min="18" max="18" width="22.88671875" style="1" customWidth="1"/>
    <col min="19" max="19" width="18.77734375" style="1" customWidth="1"/>
    <col min="20" max="20" width="18.44140625" style="1" customWidth="1"/>
    <col min="21" max="21" width="20.88671875" style="1" customWidth="1"/>
    <col min="22" max="22" width="22.44140625" style="1" customWidth="1"/>
    <col min="23" max="23" width="21" style="1" customWidth="1"/>
    <col min="24" max="24" width="20.33203125" style="1" customWidth="1"/>
    <col min="25" max="25" width="20.44140625" style="1" customWidth="1"/>
    <col min="26" max="26" width="20.33203125" style="1" customWidth="1"/>
    <col min="27" max="27" width="20.6640625" style="1" customWidth="1"/>
    <col min="28" max="28" width="18.77734375" style="1" customWidth="1"/>
    <col min="29" max="29" width="20.33203125" style="1" customWidth="1"/>
    <col min="30" max="32" width="19.5546875" style="1" customWidth="1"/>
    <col min="33" max="33" width="12.77734375" style="1" bestFit="1" customWidth="1"/>
    <col min="34" max="34" width="18.33203125" style="1" bestFit="1" customWidth="1"/>
    <col min="35" max="35" width="18.33203125" style="1" customWidth="1"/>
    <col min="36" max="16384" width="9.109375" style="1"/>
  </cols>
  <sheetData>
    <row r="1" spans="1:42" ht="10.199999999999999" hidden="1" customHeight="1" x14ac:dyDescent="0.2"/>
    <row r="2" spans="1:42" hidden="1" x14ac:dyDescent="0.2"/>
    <row r="3" spans="1:42" hidden="1" x14ac:dyDescent="0.2"/>
    <row r="4" spans="1:42" hidden="1" x14ac:dyDescent="0.2"/>
    <row r="5" spans="1:42" hidden="1" x14ac:dyDescent="0.2"/>
    <row r="6" spans="1:42" hidden="1" x14ac:dyDescent="0.2"/>
    <row r="7" spans="1:42" ht="33.6" customHeight="1" x14ac:dyDescent="0.2">
      <c r="A7" s="1" t="e" vm="1">
        <v>#VALUE!</v>
      </c>
      <c r="B7" s="2"/>
      <c r="C7" s="2"/>
    </row>
    <row r="8" spans="1:42" s="3" customFormat="1" ht="12.6" customHeight="1" x14ac:dyDescent="0.25">
      <c r="A8" s="94" t="s">
        <v>85</v>
      </c>
      <c r="B8" s="94"/>
      <c r="C8" s="94"/>
      <c r="Q8" s="73"/>
      <c r="R8" s="75"/>
      <c r="S8" s="73"/>
      <c r="T8" s="48"/>
    </row>
    <row r="9" spans="1:42" s="3" customFormat="1" ht="13.2" customHeight="1" x14ac:dyDescent="0.25">
      <c r="A9" s="94" t="s">
        <v>86</v>
      </c>
      <c r="B9" s="94"/>
      <c r="C9" s="94"/>
      <c r="Q9" s="48"/>
      <c r="R9" s="73"/>
      <c r="T9" s="73"/>
      <c r="AA9" s="73"/>
      <c r="AH9" s="48"/>
    </row>
    <row r="10" spans="1:42" s="3" customFormat="1" ht="18" customHeight="1" x14ac:dyDescent="0.25">
      <c r="A10" s="94" t="s">
        <v>88</v>
      </c>
      <c r="B10" s="94"/>
      <c r="C10" s="94"/>
      <c r="Q10" s="73"/>
      <c r="R10" s="48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H10" s="48"/>
    </row>
    <row r="11" spans="1:42" s="3" customFormat="1" ht="19.95" customHeight="1" thickBot="1" x14ac:dyDescent="0.3">
      <c r="A11" s="95" t="s">
        <v>36</v>
      </c>
      <c r="B11" s="95"/>
      <c r="C11" s="95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</row>
    <row r="12" spans="1:42" ht="14.4" customHeight="1" thickBot="1" x14ac:dyDescent="0.25">
      <c r="A12" s="4" t="s">
        <v>0</v>
      </c>
      <c r="B12" s="45" t="s">
        <v>37</v>
      </c>
      <c r="C12" s="46" t="s">
        <v>38</v>
      </c>
      <c r="D12" s="65" t="s">
        <v>95</v>
      </c>
      <c r="E12" s="66" t="s">
        <v>97</v>
      </c>
      <c r="F12" s="68" t="s">
        <v>98</v>
      </c>
      <c r="G12" s="68" t="s">
        <v>99</v>
      </c>
      <c r="H12" s="68" t="s">
        <v>100</v>
      </c>
      <c r="I12" s="68" t="s">
        <v>101</v>
      </c>
      <c r="J12" s="68" t="s">
        <v>102</v>
      </c>
      <c r="K12" s="68" t="s">
        <v>103</v>
      </c>
      <c r="L12" s="68" t="s">
        <v>104</v>
      </c>
      <c r="M12" s="68" t="s">
        <v>105</v>
      </c>
      <c r="N12" s="68" t="s">
        <v>106</v>
      </c>
      <c r="O12" s="68" t="s">
        <v>107</v>
      </c>
      <c r="P12" s="67" t="s">
        <v>96</v>
      </c>
      <c r="Q12" s="56"/>
      <c r="S12" s="82"/>
      <c r="T12" s="82"/>
      <c r="U12" s="56"/>
      <c r="V12" s="56"/>
      <c r="W12" s="56"/>
      <c r="X12" s="56"/>
      <c r="Y12" s="56"/>
      <c r="Z12" s="56"/>
      <c r="AA12" s="56"/>
      <c r="AB12" s="89"/>
      <c r="AC12" s="71"/>
      <c r="AD12" s="53"/>
      <c r="AF12" s="23"/>
      <c r="AG12" s="23"/>
      <c r="AH12" s="23"/>
      <c r="AI12" s="23"/>
    </row>
    <row r="13" spans="1:42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K14+K20+K30+K56+K66</f>
        <v>82961101.5</v>
      </c>
      <c r="L13" s="43">
        <f>L14+L20+L30+L56+L66</f>
        <v>643127949.41000009</v>
      </c>
      <c r="M13" s="43">
        <f>M14+M20+M30+M56+M66</f>
        <v>528018375.67000002</v>
      </c>
      <c r="N13" s="43">
        <f>N14+N20+N30+N56+N66</f>
        <v>999166101.34000003</v>
      </c>
      <c r="O13" s="43">
        <v>394353964.20999998</v>
      </c>
      <c r="P13" s="43">
        <f>D13+E13+F13+G13+H13+I13+J13+K13+L13+M13+N13+O13</f>
        <v>4422552813.710001</v>
      </c>
      <c r="Q13" s="55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3"/>
      <c r="AD13" s="57"/>
      <c r="AE13" s="57"/>
      <c r="AF13" s="57"/>
      <c r="AG13" s="57"/>
      <c r="AH13" s="57"/>
      <c r="AI13" s="57"/>
    </row>
    <row r="14" spans="1:42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K15+K16+K19</f>
        <v>10346175.439999999</v>
      </c>
      <c r="L14" s="42">
        <f>L19+L16+L15</f>
        <v>9727912.5299999993</v>
      </c>
      <c r="M14" s="42">
        <f>M19+M16+M15</f>
        <v>9971147.2899999991</v>
      </c>
      <c r="N14" s="42">
        <f>N19+N16+N15</f>
        <v>10484261.890000001</v>
      </c>
      <c r="O14" s="42">
        <f>O19+O16+O15</f>
        <v>49684057.719999999</v>
      </c>
      <c r="P14" s="42">
        <f>D14+E14+F14+G14+H14+I14+J14+K14+L14+M14+N14</f>
        <v>122638500.36999999</v>
      </c>
      <c r="Q14" s="55"/>
      <c r="S14" s="58"/>
      <c r="T14" s="58"/>
      <c r="U14" s="58"/>
      <c r="V14" s="58"/>
      <c r="W14" s="58"/>
      <c r="X14" s="57"/>
      <c r="Y14" s="77"/>
      <c r="Z14" s="77"/>
      <c r="AA14" s="58"/>
      <c r="AB14" s="58"/>
      <c r="AC14" s="58"/>
      <c r="AD14" s="58"/>
      <c r="AE14" s="58"/>
      <c r="AF14" s="58"/>
      <c r="AG14" s="58"/>
      <c r="AH14" s="58"/>
      <c r="AI14" s="58"/>
      <c r="AJ14" s="50"/>
      <c r="AK14" s="50"/>
    </row>
    <row r="15" spans="1:42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8829290.04</f>
        <v>8829290.0399999991</v>
      </c>
      <c r="L15" s="15">
        <v>8274548</v>
      </c>
      <c r="M15" s="15">
        <v>8480748</v>
      </c>
      <c r="N15" s="15">
        <f>5271045+260000+3373703</f>
        <v>8904748</v>
      </c>
      <c r="O15" s="15">
        <v>38721012.670000002</v>
      </c>
      <c r="P15" s="15">
        <f>D15+E15+F15+G15+H15+I15+J15+K15+L15+M15+N15+O15</f>
        <v>143426569.88</v>
      </c>
      <c r="Q15" s="49"/>
      <c r="S15" s="61"/>
      <c r="T15" s="61"/>
      <c r="U15" s="57"/>
      <c r="V15" s="57"/>
      <c r="W15" s="57"/>
      <c r="X15" s="57"/>
      <c r="Y15" s="57"/>
      <c r="Z15" s="57"/>
      <c r="AA15" s="57"/>
      <c r="AB15" s="57"/>
      <c r="AC15" s="78"/>
      <c r="AD15" s="57"/>
      <c r="AE15" s="57"/>
      <c r="AF15" s="57"/>
      <c r="AG15" s="57"/>
      <c r="AH15" s="57"/>
      <c r="AI15" s="57"/>
      <c r="AJ15" s="7"/>
      <c r="AK15" s="7"/>
    </row>
    <row r="16" spans="1:42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54">
        <v>220000</v>
      </c>
      <c r="L16" s="54">
        <v>220000</v>
      </c>
      <c r="M16" s="54">
        <v>220000</v>
      </c>
      <c r="N16" s="54">
        <v>245000</v>
      </c>
      <c r="O16" s="54">
        <v>8205398</v>
      </c>
      <c r="P16" s="15">
        <f>D16+E16+F16+G16+H16+I16+J16+K16+L16+M16+N16+O16</f>
        <v>10930398</v>
      </c>
      <c r="Q16" s="49"/>
      <c r="S16" s="61"/>
      <c r="T16" s="61"/>
      <c r="U16" s="57"/>
      <c r="V16" s="57"/>
      <c r="W16" s="57"/>
      <c r="X16" s="57"/>
      <c r="Y16" s="57"/>
      <c r="Z16" s="57"/>
      <c r="AA16" s="57"/>
      <c r="AB16" s="57"/>
      <c r="AC16" s="60"/>
      <c r="AD16" s="57"/>
      <c r="AE16" s="52"/>
      <c r="AF16" s="52"/>
      <c r="AG16" s="52"/>
      <c r="AH16" s="52"/>
      <c r="AI16" s="52"/>
      <c r="AO16" s="49"/>
      <c r="AP16" s="49"/>
    </row>
    <row r="17" spans="1:42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9"/>
      <c r="S17" s="61"/>
      <c r="T17" s="57"/>
      <c r="U17" s="57"/>
      <c r="V17" s="57"/>
      <c r="W17" s="57"/>
      <c r="X17" s="53"/>
      <c r="Y17" s="71"/>
      <c r="Z17" s="71"/>
      <c r="AA17" s="71"/>
      <c r="AB17" s="71"/>
      <c r="AC17" s="71"/>
      <c r="AD17" s="71"/>
      <c r="AJ17" s="49"/>
      <c r="AK17" s="49"/>
    </row>
    <row r="18" spans="1:42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9"/>
      <c r="S18" s="53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J18" s="49"/>
      <c r="AK18" s="49"/>
    </row>
    <row r="19" spans="1:42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v>1296885.3999999999</v>
      </c>
      <c r="L19" s="39">
        <v>1233364.53</v>
      </c>
      <c r="M19" s="39">
        <v>1270399.29</v>
      </c>
      <c r="N19" s="39">
        <v>1334513.8899999999</v>
      </c>
      <c r="O19" s="39">
        <v>2757647.05</v>
      </c>
      <c r="P19" s="39">
        <f>D19+E19+F19+G19+H19+I19+J19+K19+L19+M19+N19+O19</f>
        <v>17965590.210000001</v>
      </c>
      <c r="Q19" s="49"/>
      <c r="S19" s="56"/>
      <c r="T19" s="82"/>
      <c r="U19" s="82"/>
      <c r="V19" s="82"/>
      <c r="W19" s="82"/>
      <c r="X19" s="82"/>
      <c r="Y19" s="82"/>
      <c r="Z19" s="82"/>
      <c r="AA19" s="61"/>
      <c r="AB19" s="53"/>
      <c r="AC19" s="53"/>
      <c r="AD19" s="53"/>
      <c r="AE19" s="53"/>
      <c r="AF19" s="53"/>
      <c r="AG19" s="53"/>
      <c r="AH19" s="7"/>
      <c r="AI19" s="7"/>
      <c r="AM19" s="49"/>
      <c r="AN19" s="49"/>
    </row>
    <row r="20" spans="1:42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K28+K27+K25+K21</f>
        <v>6106466.1100000003</v>
      </c>
      <c r="L20" s="43">
        <f>L29+L28+L27+L26+L25+L22+L21</f>
        <v>4564048.5500000007</v>
      </c>
      <c r="M20" s="43">
        <f>M29+M28+M27+M24+M23+M22+M21</f>
        <v>17732256.079999998</v>
      </c>
      <c r="N20" s="43">
        <f>N21+N27+N28+N29</f>
        <v>8123061.2700000005</v>
      </c>
      <c r="O20" s="43">
        <f>O29+O27+O26+O24+O21</f>
        <v>8883110.4500000011</v>
      </c>
      <c r="P20" s="43">
        <f>D20+E20+F20+G20+H20+I20+J20+K20+L20+M20+N20+O20</f>
        <v>152486991.99000001</v>
      </c>
      <c r="Q20" s="55"/>
      <c r="S20" s="57"/>
      <c r="T20" s="57"/>
      <c r="U20" s="57"/>
      <c r="V20" s="57"/>
      <c r="W20" s="57"/>
      <c r="X20" s="57"/>
      <c r="Y20" s="57"/>
      <c r="Z20" s="57"/>
      <c r="AA20" s="53"/>
      <c r="AB20" s="53"/>
      <c r="AC20" s="53"/>
      <c r="AD20" s="61"/>
      <c r="AE20" s="53"/>
      <c r="AF20" s="53"/>
      <c r="AG20" s="53"/>
      <c r="AM20" s="49"/>
      <c r="AN20" s="49"/>
    </row>
    <row r="21" spans="1:42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416114.24+38129.43</f>
        <v>454243.67</v>
      </c>
      <c r="L21" s="40">
        <f>399045.47+38139.81+68417.95</f>
        <v>505603.23</v>
      </c>
      <c r="M21" s="40">
        <v>517596.9</v>
      </c>
      <c r="N21" s="40">
        <v>623646.76</v>
      </c>
      <c r="O21" s="40">
        <v>454042.88</v>
      </c>
      <c r="P21" s="40">
        <f>E21+F21+G21+H21+J21+K21+L21+M21+N21+O21</f>
        <v>5520308.7599999998</v>
      </c>
      <c r="Q21" s="49"/>
      <c r="S21" s="57"/>
      <c r="T21" s="57"/>
      <c r="U21" s="57"/>
      <c r="V21" s="57"/>
      <c r="W21" s="57"/>
      <c r="X21" s="57"/>
      <c r="Y21" s="57"/>
      <c r="Z21" s="57"/>
      <c r="AA21" s="53"/>
      <c r="AB21" s="53"/>
      <c r="AC21" s="53"/>
      <c r="AD21" s="53"/>
      <c r="AI21" s="23"/>
      <c r="AM21" s="49"/>
      <c r="AN21" s="49"/>
    </row>
    <row r="22" spans="1:42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2"/>
      <c r="G22" s="72"/>
      <c r="H22" s="72"/>
      <c r="I22" s="72"/>
      <c r="J22" s="72"/>
      <c r="K22" s="72"/>
      <c r="L22" s="15">
        <v>134499.47</v>
      </c>
      <c r="M22" s="15">
        <v>280956.34999999998</v>
      </c>
      <c r="N22" s="15"/>
      <c r="O22" s="15"/>
      <c r="P22" s="15">
        <f>L22+M22</f>
        <v>415455.81999999995</v>
      </c>
      <c r="Q22" s="49"/>
      <c r="S22" s="57"/>
      <c r="T22" s="57"/>
      <c r="U22" s="57"/>
      <c r="V22" s="57"/>
      <c r="W22" s="57"/>
      <c r="X22" s="57"/>
      <c r="Y22" s="53"/>
      <c r="Z22" s="71"/>
      <c r="AA22" s="53"/>
      <c r="AB22" s="56"/>
      <c r="AC22" s="56"/>
      <c r="AD22" s="91"/>
      <c r="AJ22" s="51"/>
      <c r="AM22" s="49"/>
      <c r="AN22" s="49"/>
    </row>
    <row r="23" spans="1:42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199900</v>
      </c>
      <c r="N23" s="15"/>
      <c r="O23" s="15"/>
      <c r="P23" s="15">
        <f>M23</f>
        <v>199900</v>
      </c>
      <c r="Q23" s="49"/>
      <c r="S23" s="53"/>
      <c r="T23" s="57"/>
      <c r="U23" s="57"/>
      <c r="V23" s="53"/>
      <c r="W23" s="53"/>
      <c r="X23" s="57"/>
      <c r="Y23" s="57"/>
      <c r="Z23" s="57"/>
      <c r="AA23" s="57"/>
      <c r="AB23" s="53"/>
      <c r="AC23" s="53"/>
      <c r="AD23" s="53"/>
      <c r="AJ23" s="49"/>
      <c r="AK23" s="49"/>
    </row>
    <row r="24" spans="1:42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15"/>
      <c r="M24" s="15">
        <v>37475.519999999997</v>
      </c>
      <c r="N24" s="15"/>
      <c r="O24" s="15">
        <v>3445384.19</v>
      </c>
      <c r="P24" s="15">
        <f>M24+O24</f>
        <v>3482859.71</v>
      </c>
      <c r="Q24" s="49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82"/>
      <c r="AD24" s="93"/>
      <c r="AF24" s="53"/>
      <c r="AO24" s="49"/>
      <c r="AP24" s="49"/>
    </row>
    <row r="25" spans="1:42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v>483175.66</v>
      </c>
      <c r="L25" s="15">
        <v>12600</v>
      </c>
      <c r="M25" s="15"/>
      <c r="N25" s="15"/>
      <c r="O25" s="15"/>
      <c r="P25" s="15">
        <f>I25+J25+K25+L25</f>
        <v>6283501.9700000007</v>
      </c>
      <c r="Q25" s="49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3"/>
      <c r="AO25" s="49"/>
      <c r="AP25" s="49"/>
    </row>
    <row r="26" spans="1:42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15">
        <v>907955.77</v>
      </c>
      <c r="M26" s="15"/>
      <c r="N26" s="15"/>
      <c r="O26" s="15">
        <v>730440.3</v>
      </c>
      <c r="P26" s="15">
        <f>L26+O26</f>
        <v>1638396.07</v>
      </c>
      <c r="Q26" s="49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3"/>
      <c r="AF26" s="53"/>
      <c r="AL26" s="51"/>
      <c r="AO26" s="49"/>
      <c r="AP26" s="49"/>
    </row>
    <row r="27" spans="1:42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7">
        <v>60848.13</v>
      </c>
      <c r="L27" s="7">
        <v>93184.23</v>
      </c>
      <c r="M27" s="7">
        <f>180286.82+1076042.68</f>
        <v>1256329.5</v>
      </c>
      <c r="N27" s="7">
        <f>2642188.7+12761.7</f>
        <v>2654950.4000000004</v>
      </c>
      <c r="O27" s="7">
        <v>2491870</v>
      </c>
      <c r="P27" s="15">
        <f>E27+H27+I27+J27+K27+L27+M27+N27</f>
        <v>6080937.6699999999</v>
      </c>
      <c r="Q27" s="6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87"/>
      <c r="AD27" s="56"/>
      <c r="AE27" s="71"/>
      <c r="AF27" s="53"/>
    </row>
    <row r="28" spans="1:42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-92286.35+2685340+2515145</f>
        <v>5108198.6500000004</v>
      </c>
      <c r="L28" s="15">
        <f>384540+1566217.5+138950+18880+28000+141374.35</f>
        <v>2277961.85</v>
      </c>
      <c r="M28" s="15">
        <f>3327552.03+10669430.8+1376162.08</f>
        <v>15373144.91</v>
      </c>
      <c r="N28" s="39">
        <v>4764814.1100000003</v>
      </c>
      <c r="O28" s="72"/>
      <c r="P28" s="15">
        <f>D28+E28+F28+G28+H28+I28+J28+K28+L28+M28+N28</f>
        <v>123112100.53999999</v>
      </c>
      <c r="Q28" s="49"/>
      <c r="R28" s="53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8"/>
      <c r="AD28" s="69"/>
      <c r="AE28" s="53"/>
      <c r="AK28" s="23"/>
      <c r="AO28" s="23"/>
    </row>
    <row r="29" spans="1:42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/>
      <c r="L29" s="39">
        <v>632244</v>
      </c>
      <c r="M29" s="39">
        <v>66852.899999999994</v>
      </c>
      <c r="N29" s="7">
        <v>79650</v>
      </c>
      <c r="O29" s="39">
        <v>1761373.08</v>
      </c>
      <c r="P29" s="39">
        <f>E29+G29+H29+I29+J29+L28+L29+M29+N29+O29</f>
        <v>5130019.46</v>
      </c>
      <c r="Q29" s="49"/>
      <c r="R29" s="53"/>
      <c r="S29" s="57"/>
      <c r="T29" s="53"/>
      <c r="U29" s="57"/>
      <c r="V29" s="57"/>
      <c r="W29" s="57"/>
      <c r="X29" s="57"/>
      <c r="Y29" s="57"/>
      <c r="Z29" s="57"/>
      <c r="AA29" s="57"/>
      <c r="AB29" s="57"/>
      <c r="AC29" s="58"/>
      <c r="AD29" s="69"/>
      <c r="AE29" s="59"/>
      <c r="AF29" s="59"/>
      <c r="AG29" s="59"/>
      <c r="AH29" s="59"/>
      <c r="AI29" s="59"/>
    </row>
    <row r="30" spans="1:42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K37+K31</f>
        <v>531000</v>
      </c>
      <c r="L30" s="43">
        <f>L39+L37+L32+L31</f>
        <v>690326.76</v>
      </c>
      <c r="M30" s="43">
        <f>M39+M37+M35+M33+M32+M31</f>
        <v>2403089.1799999997</v>
      </c>
      <c r="N30" s="43">
        <f>N31+N37+N38</f>
        <v>1899400.97</v>
      </c>
      <c r="O30" s="43">
        <f>O39+O37+O36+O34+O33+O31</f>
        <v>1923730.18</v>
      </c>
      <c r="P30" s="43">
        <f>D30+F30+E30+G30+H30+I30+J30+K30+L30+M30+N30+O30</f>
        <v>13063689.180000002</v>
      </c>
      <c r="Q30" s="55"/>
      <c r="R30" s="61"/>
      <c r="S30" s="57"/>
      <c r="T30" s="53"/>
      <c r="U30" s="57"/>
      <c r="V30" s="57"/>
      <c r="W30" s="57"/>
      <c r="X30" s="57"/>
      <c r="Y30" s="57"/>
      <c r="Z30" s="57"/>
      <c r="AA30" s="57"/>
      <c r="AB30" s="57"/>
      <c r="AC30" s="58"/>
      <c r="AD30" s="69"/>
      <c r="AE30" s="57"/>
      <c r="AH30" s="7"/>
      <c r="AK30" s="7"/>
    </row>
    <row r="31" spans="1:42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v>14000</v>
      </c>
      <c r="L31" s="40">
        <v>1540</v>
      </c>
      <c r="M31" s="40">
        <v>221180.88</v>
      </c>
      <c r="N31" s="40">
        <v>13700</v>
      </c>
      <c r="O31" s="40">
        <v>43180</v>
      </c>
      <c r="P31" s="40">
        <f>E31+F31+G31+H31+K31+L31+M31+N31+O31</f>
        <v>648229.75</v>
      </c>
      <c r="Q31" s="49"/>
      <c r="R31" s="53"/>
      <c r="S31" s="57"/>
      <c r="T31" s="53"/>
      <c r="U31" s="53"/>
      <c r="V31" s="53"/>
      <c r="W31" s="53"/>
      <c r="X31" s="57"/>
      <c r="Y31" s="57"/>
      <c r="Z31" s="69"/>
      <c r="AA31" s="74"/>
      <c r="AB31" s="53"/>
      <c r="AC31" s="57"/>
      <c r="AD31" s="57"/>
      <c r="AE31" s="60"/>
      <c r="AH31" s="23"/>
    </row>
    <row r="32" spans="1:42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7"/>
      <c r="L32" s="7">
        <v>9917.9</v>
      </c>
      <c r="M32" s="7">
        <v>180249.3</v>
      </c>
      <c r="N32" s="7"/>
      <c r="O32" s="7"/>
      <c r="P32" s="15">
        <f>E32+F32+H32+I32+L32+M32</f>
        <v>300283.27999999997</v>
      </c>
      <c r="Q32" s="49"/>
      <c r="R32" s="53"/>
      <c r="S32" s="56"/>
      <c r="T32" s="56"/>
      <c r="U32" s="56"/>
      <c r="V32" s="56"/>
      <c r="W32" s="56"/>
      <c r="X32" s="82"/>
      <c r="Y32" s="82"/>
      <c r="Z32" s="56"/>
      <c r="AA32" s="56"/>
      <c r="AB32" s="82"/>
      <c r="AC32" s="82"/>
      <c r="AD32" s="60"/>
      <c r="AE32" s="53"/>
      <c r="AH32" s="23"/>
    </row>
    <row r="33" spans="1:35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/>
      <c r="L33" s="15"/>
      <c r="M33" s="15">
        <v>224683.41</v>
      </c>
      <c r="N33" s="15"/>
      <c r="O33" s="15">
        <v>10800.54</v>
      </c>
      <c r="P33" s="15">
        <f>H33+M33+O33</f>
        <v>311271.21999999997</v>
      </c>
      <c r="Q33" s="49"/>
      <c r="R33" s="53"/>
      <c r="S33" s="57"/>
      <c r="T33" s="57"/>
      <c r="U33" s="57"/>
      <c r="V33" s="57"/>
      <c r="W33" s="57"/>
      <c r="X33" s="57"/>
      <c r="Y33" s="69"/>
      <c r="Z33" s="53"/>
      <c r="AA33" s="57"/>
      <c r="AB33" s="57"/>
      <c r="AC33" s="57"/>
      <c r="AD33" s="53"/>
      <c r="AE33" s="53"/>
      <c r="AF33" s="53"/>
      <c r="AI33" s="23"/>
    </row>
    <row r="34" spans="1:35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/>
      <c r="L34" s="15"/>
      <c r="M34" s="15"/>
      <c r="N34" s="15"/>
      <c r="O34" s="15">
        <v>71571.72</v>
      </c>
      <c r="P34" s="15">
        <f>F34+H33+M33+O34</f>
        <v>423341.75</v>
      </c>
      <c r="Q34" s="49"/>
      <c r="R34" s="53"/>
      <c r="S34" s="57"/>
      <c r="T34" s="57"/>
      <c r="U34" s="57"/>
      <c r="V34" s="57"/>
      <c r="W34" s="57"/>
      <c r="X34" s="69"/>
      <c r="Y34" s="57"/>
      <c r="Z34" s="53"/>
      <c r="AA34" s="57"/>
      <c r="AB34" s="57"/>
      <c r="AC34" s="53"/>
      <c r="AD34" s="53"/>
      <c r="AE34" s="53"/>
      <c r="AH34" s="23"/>
    </row>
    <row r="35" spans="1:35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/>
      <c r="L35" s="15"/>
      <c r="M35" s="15">
        <v>307497.21000000002</v>
      </c>
      <c r="N35" s="15"/>
      <c r="P35" s="15">
        <f>E35+F35+H35+M35</f>
        <v>401615.19</v>
      </c>
      <c r="Q35" s="49"/>
      <c r="R35" s="53"/>
      <c r="S35" s="57"/>
      <c r="T35" s="57"/>
      <c r="U35" s="57"/>
      <c r="V35" s="57"/>
      <c r="W35" s="57"/>
      <c r="X35" s="69"/>
      <c r="Y35" s="57"/>
      <c r="Z35" s="57"/>
      <c r="AA35" s="61"/>
      <c r="AB35" s="53"/>
      <c r="AC35" s="53"/>
      <c r="AD35" s="53"/>
      <c r="AE35" s="53"/>
    </row>
    <row r="36" spans="1:35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15"/>
      <c r="M36" s="15"/>
      <c r="N36" s="15"/>
      <c r="O36" s="15">
        <v>1216513.92</v>
      </c>
      <c r="P36" s="15">
        <f>O36</f>
        <v>1216513.92</v>
      </c>
      <c r="Q36" s="49"/>
      <c r="R36" s="53"/>
      <c r="S36" s="53"/>
      <c r="T36" s="53"/>
      <c r="U36" s="53"/>
      <c r="V36" s="53"/>
      <c r="W36" s="61"/>
      <c r="X36" s="69"/>
      <c r="Y36" s="57"/>
      <c r="Z36" s="53"/>
      <c r="AA36" s="77"/>
      <c r="AB36" s="53"/>
      <c r="AC36" s="53"/>
      <c r="AD36" s="53"/>
      <c r="AE36" s="53"/>
    </row>
    <row r="37" spans="1:35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v>517000</v>
      </c>
      <c r="L37" s="15">
        <v>517000</v>
      </c>
      <c r="M37" s="15">
        <v>631119.34</v>
      </c>
      <c r="N37" s="15">
        <v>517000</v>
      </c>
      <c r="O37" s="15">
        <v>517000</v>
      </c>
      <c r="P37" s="15">
        <f>F37+D37+E37+G37+H37+I37+J37+K37+L37+M37+N37+O37</f>
        <v>6352416.6399999997</v>
      </c>
      <c r="Q37" s="49"/>
      <c r="R37" s="61"/>
      <c r="S37" s="61"/>
      <c r="T37" s="53"/>
      <c r="U37" s="53"/>
      <c r="V37" s="53"/>
      <c r="W37" s="53"/>
      <c r="X37" s="70"/>
      <c r="Y37" s="60"/>
      <c r="Z37" s="77"/>
      <c r="AA37" s="60"/>
      <c r="AB37" s="53"/>
      <c r="AC37" s="53"/>
      <c r="AD37" s="53"/>
      <c r="AE37" s="53"/>
      <c r="AF37" s="53"/>
    </row>
    <row r="38" spans="1:35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1368700.97</v>
      </c>
      <c r="O38" s="15"/>
      <c r="P38" s="15">
        <f>N38</f>
        <v>1368700.97</v>
      </c>
      <c r="Q38" s="49"/>
      <c r="R38" s="53"/>
      <c r="S38" s="53"/>
      <c r="T38" s="53"/>
      <c r="U38" s="53"/>
      <c r="V38" s="53"/>
      <c r="W38" s="53"/>
      <c r="X38" s="77"/>
      <c r="Y38" s="57"/>
      <c r="Z38" s="53"/>
      <c r="AA38" s="71"/>
      <c r="AB38" s="57"/>
      <c r="AC38" s="53"/>
      <c r="AD38" s="53"/>
      <c r="AE38" s="53"/>
      <c r="AF38" s="53"/>
    </row>
    <row r="39" spans="1:35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/>
      <c r="L39" s="39">
        <v>161868.85999999999</v>
      </c>
      <c r="M39" s="39">
        <f>663834.68+174524.36</f>
        <v>838359.04000000004</v>
      </c>
      <c r="N39" s="39"/>
      <c r="O39" s="39">
        <v>64664</v>
      </c>
      <c r="P39" s="39">
        <f>F39+E39+H39+I39+J39+L39+M39+O39</f>
        <v>2293090.7999999998</v>
      </c>
      <c r="Q39" s="49"/>
      <c r="R39" s="53"/>
      <c r="S39" s="53"/>
      <c r="T39" s="53"/>
      <c r="U39" s="53"/>
      <c r="V39" s="53"/>
      <c r="W39" s="53"/>
      <c r="X39" s="77"/>
      <c r="Y39" s="57"/>
      <c r="Z39" s="53"/>
      <c r="AA39" s="23"/>
      <c r="AB39" s="57"/>
      <c r="AC39" s="53"/>
      <c r="AD39" s="53"/>
      <c r="AE39" s="53"/>
      <c r="AF39" s="53"/>
    </row>
    <row r="40" spans="1:35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34"/>
      <c r="L40" s="34"/>
      <c r="M40" s="84"/>
      <c r="N40" s="85"/>
      <c r="O40" s="85"/>
      <c r="P40" s="83"/>
      <c r="Q40" s="49"/>
      <c r="R40" s="53"/>
      <c r="T40" s="53"/>
      <c r="U40" s="53"/>
      <c r="V40" s="53"/>
      <c r="W40" s="53"/>
      <c r="X40" s="77"/>
      <c r="Y40" s="57"/>
      <c r="Z40" s="53"/>
      <c r="AA40" s="53"/>
      <c r="AB40" s="57"/>
      <c r="AC40" s="53"/>
      <c r="AD40" s="53"/>
      <c r="AE40" s="53"/>
      <c r="AF40" s="53"/>
      <c r="AG40" s="22"/>
      <c r="AH40" s="22"/>
    </row>
    <row r="41" spans="1:35" ht="13.8" thickBot="1" x14ac:dyDescent="0.25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0"/>
      <c r="M41" s="34"/>
      <c r="N41" s="86"/>
      <c r="O41" s="86"/>
      <c r="P41" s="40"/>
      <c r="Q41" s="49"/>
      <c r="R41" s="53"/>
      <c r="T41" s="53"/>
      <c r="U41" s="53"/>
      <c r="V41" s="53"/>
      <c r="W41" s="53"/>
      <c r="X41" s="77"/>
      <c r="Y41" s="57"/>
      <c r="Z41" s="53"/>
      <c r="AA41" s="53"/>
      <c r="AB41" s="57"/>
      <c r="AC41" s="53"/>
      <c r="AD41" s="53"/>
      <c r="AE41" s="53"/>
      <c r="AF41" s="53"/>
    </row>
    <row r="42" spans="1:35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9"/>
      <c r="R42" s="53"/>
      <c r="T42" s="53"/>
      <c r="U42" s="53"/>
      <c r="V42" s="53"/>
      <c r="W42" s="53"/>
      <c r="X42" s="77"/>
      <c r="Y42" s="57"/>
      <c r="Z42" s="53"/>
      <c r="AA42" s="53"/>
      <c r="AB42" s="57"/>
      <c r="AC42" s="53"/>
      <c r="AD42" s="53"/>
      <c r="AE42" s="53"/>
      <c r="AF42" s="53"/>
    </row>
    <row r="43" spans="1:35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9"/>
      <c r="R43" s="53"/>
      <c r="Y43" s="57"/>
      <c r="Z43" s="61"/>
      <c r="AA43" s="53"/>
      <c r="AB43" s="61"/>
      <c r="AC43" s="53"/>
      <c r="AD43" s="53"/>
      <c r="AE43" s="53"/>
      <c r="AF43" s="53"/>
    </row>
    <row r="44" spans="1:35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9"/>
      <c r="R44" s="53"/>
      <c r="S44" s="77"/>
      <c r="T44" s="58"/>
      <c r="U44" s="58"/>
      <c r="V44" s="58"/>
      <c r="W44" s="58"/>
      <c r="X44" s="77"/>
      <c r="Y44" s="58"/>
      <c r="Z44" s="87"/>
      <c r="AA44" s="58"/>
      <c r="AB44" s="77"/>
      <c r="AC44" s="53"/>
      <c r="AD44" s="53"/>
      <c r="AE44" s="53"/>
      <c r="AF44" s="53"/>
    </row>
    <row r="45" spans="1:35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9"/>
      <c r="R45" s="53"/>
      <c r="S45" s="57"/>
      <c r="T45" s="57"/>
      <c r="U45" s="57"/>
      <c r="V45" s="57"/>
      <c r="W45" s="57"/>
      <c r="X45" s="57"/>
      <c r="Y45" s="58"/>
      <c r="Z45" s="61"/>
      <c r="AA45" s="57"/>
      <c r="AB45" s="57"/>
      <c r="AC45" s="53"/>
      <c r="AD45" s="53"/>
      <c r="AE45" s="53"/>
      <c r="AF45" s="53"/>
    </row>
    <row r="46" spans="1:35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9"/>
      <c r="R46" s="53"/>
      <c r="S46" s="57"/>
      <c r="T46" s="57"/>
      <c r="U46" s="57"/>
      <c r="V46" s="57"/>
      <c r="W46" s="57"/>
      <c r="X46" s="61"/>
      <c r="Y46" s="58"/>
      <c r="Z46" s="57"/>
      <c r="AA46" s="57"/>
      <c r="AB46" s="57"/>
      <c r="AC46" s="53"/>
      <c r="AD46" s="53"/>
    </row>
    <row r="47" spans="1:35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9"/>
      <c r="S47" s="57"/>
      <c r="T47" s="57"/>
      <c r="U47" s="57"/>
      <c r="V47" s="57"/>
      <c r="W47" s="57"/>
      <c r="X47" s="57"/>
      <c r="Y47" s="57"/>
      <c r="Z47" s="53"/>
      <c r="AA47" s="53"/>
      <c r="AB47" s="57"/>
    </row>
    <row r="48" spans="1:35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9"/>
      <c r="S48" s="57"/>
      <c r="T48" s="61"/>
      <c r="U48" s="57"/>
      <c r="V48" s="57"/>
      <c r="W48" s="57"/>
      <c r="X48" s="57"/>
      <c r="Y48" s="57"/>
      <c r="Z48" s="53"/>
      <c r="AA48" s="53"/>
      <c r="AB48" s="53"/>
    </row>
    <row r="49" spans="1:28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9"/>
      <c r="S49" s="57"/>
      <c r="T49" s="57"/>
      <c r="U49" s="57"/>
      <c r="V49" s="60"/>
      <c r="W49" s="60"/>
      <c r="X49" s="57"/>
      <c r="Y49" s="61"/>
      <c r="Z49" s="53"/>
      <c r="AA49" s="53"/>
      <c r="AB49" s="53"/>
    </row>
    <row r="50" spans="1:28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9"/>
      <c r="S50" s="88"/>
      <c r="T50" s="60"/>
      <c r="U50" s="57"/>
      <c r="V50" s="57"/>
      <c r="W50" s="57"/>
      <c r="X50" s="53"/>
      <c r="Y50" s="53"/>
      <c r="Z50" s="53"/>
      <c r="AA50" s="61"/>
      <c r="AB50" s="53"/>
    </row>
    <row r="51" spans="1:28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9"/>
      <c r="S51" s="88"/>
      <c r="T51" s="57"/>
      <c r="U51" s="57"/>
      <c r="V51" s="57"/>
      <c r="W51" s="57"/>
      <c r="X51" s="53"/>
      <c r="Y51" s="53"/>
      <c r="Z51" s="53"/>
      <c r="AA51" s="53"/>
      <c r="AB51" s="53"/>
    </row>
    <row r="52" spans="1:28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9"/>
      <c r="S52" s="57"/>
      <c r="T52" s="57"/>
      <c r="U52" s="57"/>
      <c r="V52" s="60"/>
      <c r="W52" s="60"/>
      <c r="X52" s="71"/>
      <c r="Y52" s="71"/>
      <c r="Z52" s="71"/>
      <c r="AA52" s="71"/>
      <c r="AB52" s="60"/>
    </row>
    <row r="53" spans="1:28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9"/>
      <c r="S53" s="57"/>
      <c r="T53" s="60"/>
      <c r="U53" s="57"/>
      <c r="V53" s="60"/>
      <c r="W53" s="60"/>
      <c r="X53" s="71"/>
      <c r="Y53" s="89"/>
      <c r="Z53" s="71"/>
      <c r="AA53" s="71"/>
      <c r="AB53" s="71"/>
    </row>
    <row r="54" spans="1:28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9"/>
      <c r="S54" s="57"/>
      <c r="T54" s="60"/>
      <c r="U54" s="71"/>
      <c r="V54" s="53"/>
      <c r="W54" s="53"/>
      <c r="X54" s="53"/>
      <c r="Y54" s="53"/>
      <c r="Z54" s="53"/>
      <c r="AA54" s="53"/>
      <c r="AB54" s="53"/>
    </row>
    <row r="55" spans="1:28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9"/>
      <c r="S55" s="90"/>
      <c r="T55" s="60"/>
      <c r="U55" s="71"/>
      <c r="V55" s="71"/>
      <c r="W55" s="61"/>
      <c r="X55" s="71"/>
      <c r="Y55" s="60"/>
      <c r="Z55" s="53"/>
      <c r="AA55" s="53"/>
      <c r="AB55" s="53"/>
    </row>
    <row r="56" spans="1:28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9"/>
      <c r="J56" s="43">
        <v>7670</v>
      </c>
      <c r="K56" s="80">
        <f>K57</f>
        <v>-7670</v>
      </c>
      <c r="L56" s="80">
        <f>L65</f>
        <v>365983.37</v>
      </c>
      <c r="M56" s="80">
        <f>M65+M58+M57</f>
        <v>18965503.760000002</v>
      </c>
      <c r="N56" s="80">
        <f>N61</f>
        <v>1138839.33</v>
      </c>
      <c r="O56" s="80">
        <f>O58+O57</f>
        <v>1870158.4</v>
      </c>
      <c r="P56" s="80">
        <f>F57+G56+J56+K56+L56+M56+N56+O56</f>
        <v>23332733.270000003</v>
      </c>
      <c r="Q56" s="49"/>
      <c r="S56" s="71"/>
      <c r="T56" s="53"/>
      <c r="U56" s="53"/>
      <c r="V56" s="53"/>
      <c r="W56" s="53"/>
      <c r="X56" s="53"/>
      <c r="Y56" s="57"/>
      <c r="Z56" s="53"/>
      <c r="AA56" s="53"/>
      <c r="AB56" s="53"/>
    </row>
    <row r="57" spans="1:28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v>-7670</v>
      </c>
      <c r="L57" s="40"/>
      <c r="M57" s="40">
        <v>283402.39</v>
      </c>
      <c r="N57" s="40"/>
      <c r="O57" s="40">
        <f>1520642.4+62905.8</f>
        <v>1583548.2</v>
      </c>
      <c r="P57" s="40">
        <f>F57+J57+K57+M57+O57</f>
        <v>2859199</v>
      </c>
      <c r="Q57" s="49"/>
      <c r="S57" s="53"/>
      <c r="T57" s="53"/>
      <c r="U57" s="53"/>
      <c r="V57" s="53"/>
      <c r="W57" s="53"/>
      <c r="X57" s="53"/>
      <c r="Y57" s="53"/>
      <c r="Z57" s="53"/>
      <c r="AA57" s="53"/>
      <c r="AB57" s="53"/>
    </row>
    <row r="58" spans="1:28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/>
      <c r="L58" s="15"/>
      <c r="M58" s="15">
        <v>168740</v>
      </c>
      <c r="N58" s="15"/>
      <c r="O58" s="15">
        <v>286610.2</v>
      </c>
      <c r="P58" s="15">
        <f>M58+O58</f>
        <v>455350.2</v>
      </c>
      <c r="Q58" s="49"/>
      <c r="S58" s="61"/>
      <c r="T58" s="53"/>
      <c r="U58" s="53"/>
      <c r="V58" s="53"/>
      <c r="W58" s="53"/>
      <c r="X58" s="53"/>
      <c r="Y58" s="53"/>
      <c r="Z58" s="53"/>
      <c r="AA58" s="53"/>
      <c r="AB58" s="53"/>
    </row>
    <row r="59" spans="1:28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9"/>
      <c r="Y59" s="53"/>
    </row>
    <row r="60" spans="1:28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9"/>
      <c r="S60" s="51"/>
      <c r="T60" s="51"/>
      <c r="U60" s="51"/>
      <c r="V60" s="51"/>
      <c r="Y60" s="53"/>
    </row>
    <row r="61" spans="1:28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>
        <v>1138839.33</v>
      </c>
      <c r="O61" s="15"/>
      <c r="P61" s="15">
        <f>N61</f>
        <v>1138839.33</v>
      </c>
      <c r="Q61" s="49"/>
      <c r="R61" s="7"/>
      <c r="S61" s="23"/>
    </row>
    <row r="62" spans="1:28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9"/>
      <c r="R62" s="7"/>
      <c r="T62" s="23"/>
    </row>
    <row r="63" spans="1:28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9"/>
      <c r="R63" s="23"/>
      <c r="S63" s="23"/>
      <c r="T63" s="23"/>
    </row>
    <row r="64" spans="1:28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9"/>
      <c r="R64" s="7"/>
    </row>
    <row r="65" spans="1:19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39">
        <v>365983.37</v>
      </c>
      <c r="M65" s="39">
        <f>204422.93+3916310.2+14392628.24</f>
        <v>18513361.370000001</v>
      </c>
      <c r="N65" s="39"/>
      <c r="O65" s="39"/>
      <c r="P65" s="39">
        <f>L65+M65</f>
        <v>18879344.740000002</v>
      </c>
      <c r="Q65" s="49"/>
      <c r="R65" s="7"/>
    </row>
    <row r="66" spans="1:19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v>65985129.950000003</v>
      </c>
      <c r="L66" s="43">
        <f>L68+L67</f>
        <v>627779678.20000005</v>
      </c>
      <c r="M66" s="43">
        <f>M67+M68</f>
        <v>478946379.36000001</v>
      </c>
      <c r="N66" s="43">
        <f>N68+N67</f>
        <v>977520537.88</v>
      </c>
      <c r="O66" s="43">
        <f>O68+O67</f>
        <v>327848185.73999995</v>
      </c>
      <c r="P66" s="43">
        <f>D66+E66+F66+G66+H66+I66+J66+K66+L66+M66+N66+O66</f>
        <v>4057202119.4600005</v>
      </c>
      <c r="R66" s="81"/>
    </row>
    <row r="67" spans="1:19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4"/>
      <c r="I67" s="76">
        <v>37041707.450000003</v>
      </c>
      <c r="J67" s="76">
        <v>5427000</v>
      </c>
      <c r="K67" s="76"/>
      <c r="L67" s="76">
        <v>587261921.87</v>
      </c>
      <c r="M67" s="76">
        <v>126551109.42</v>
      </c>
      <c r="N67" s="76">
        <v>893314176.29999995</v>
      </c>
      <c r="O67" s="76">
        <v>12081434.279999999</v>
      </c>
      <c r="P67" s="40">
        <f>D67+E67+F67+G67+I67+J67+L67+M67+N67+O67</f>
        <v>3001861986.0100007</v>
      </c>
      <c r="Q67" s="49"/>
      <c r="R67" s="81"/>
    </row>
    <row r="68" spans="1:19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4"/>
      <c r="F68" s="64"/>
      <c r="G68" s="64"/>
      <c r="H68" s="7">
        <v>76253719.129999995</v>
      </c>
      <c r="I68" s="7">
        <v>120215145.06</v>
      </c>
      <c r="J68" s="7"/>
      <c r="K68" s="49">
        <v>65985129.950000003</v>
      </c>
      <c r="L68" s="49">
        <v>40517756.329999998</v>
      </c>
      <c r="M68" s="49">
        <v>352395269.94</v>
      </c>
      <c r="N68" s="49">
        <v>84206361.579999998</v>
      </c>
      <c r="O68" s="49">
        <v>315766751.45999998</v>
      </c>
      <c r="P68" s="15">
        <f>H68+I68+K68+L68+M68+N68+O68</f>
        <v>1055340133.45</v>
      </c>
      <c r="Q68" s="49"/>
      <c r="R68" s="7"/>
    </row>
    <row r="69" spans="1:19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9"/>
      <c r="R69" s="7"/>
    </row>
    <row r="70" spans="1:19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49"/>
      <c r="R70" s="23"/>
    </row>
    <row r="71" spans="1:19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9"/>
      <c r="S71" s="50"/>
    </row>
    <row r="72" spans="1:19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9"/>
      <c r="S72" s="81"/>
    </row>
    <row r="73" spans="1:19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49"/>
      <c r="S73" s="81"/>
    </row>
    <row r="74" spans="1:19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9"/>
      <c r="S74" s="7"/>
    </row>
    <row r="75" spans="1:19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9"/>
    </row>
    <row r="76" spans="1:19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9"/>
    </row>
    <row r="77" spans="1:19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49"/>
    </row>
    <row r="78" spans="1:19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 t="shared" ref="D78:J78" si="0">D13</f>
        <v>127297044.56999999</v>
      </c>
      <c r="E78" s="43">
        <f t="shared" si="0"/>
        <v>57822372.550000004</v>
      </c>
      <c r="F78" s="43">
        <f t="shared" si="0"/>
        <v>1244256897.8700001</v>
      </c>
      <c r="G78" s="43">
        <f t="shared" si="0"/>
        <v>32713133.039999999</v>
      </c>
      <c r="H78" s="43">
        <f t="shared" si="0"/>
        <v>94876920.209999993</v>
      </c>
      <c r="I78" s="43">
        <f t="shared" si="0"/>
        <v>184743591.41</v>
      </c>
      <c r="J78" s="43">
        <f t="shared" si="0"/>
        <v>33215361.93</v>
      </c>
      <c r="K78" s="43">
        <f>K66+K56+K30+K20+K14</f>
        <v>82961101.5</v>
      </c>
      <c r="L78" s="43">
        <f>L13</f>
        <v>643127949.41000009</v>
      </c>
      <c r="M78" s="43">
        <f>M13</f>
        <v>528018375.67000002</v>
      </c>
      <c r="N78" s="43">
        <f>N13</f>
        <v>999166101.34000003</v>
      </c>
      <c r="O78" s="43">
        <f>O13</f>
        <v>394353964.20999998</v>
      </c>
      <c r="P78" s="43">
        <f>D78+E78+F78+G78+H78+I78+J78+K78+L78+M78+N78+O78</f>
        <v>4422552813.710001</v>
      </c>
      <c r="Q78" s="55"/>
      <c r="S78" s="7"/>
    </row>
    <row r="79" spans="1:19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9"/>
    </row>
    <row r="80" spans="1:19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9"/>
    </row>
    <row r="81" spans="1:17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9"/>
    </row>
    <row r="82" spans="1:17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49"/>
    </row>
    <row r="83" spans="1:17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9"/>
    </row>
    <row r="84" spans="1:17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9"/>
    </row>
    <row r="85" spans="1:17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9"/>
    </row>
    <row r="86" spans="1:17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9"/>
    </row>
    <row r="87" spans="1:17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49"/>
    </row>
    <row r="88" spans="1:17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9"/>
    </row>
    <row r="89" spans="1:17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9"/>
    </row>
    <row r="90" spans="1:17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 t="shared" ref="D90:J90" si="1">D78</f>
        <v>127297044.56999999</v>
      </c>
      <c r="E90" s="47">
        <f t="shared" si="1"/>
        <v>57822372.550000004</v>
      </c>
      <c r="F90" s="47">
        <f t="shared" si="1"/>
        <v>1244256897.8700001</v>
      </c>
      <c r="G90" s="47">
        <f t="shared" si="1"/>
        <v>32713133.039999999</v>
      </c>
      <c r="H90" s="47">
        <f t="shared" si="1"/>
        <v>94876920.209999993</v>
      </c>
      <c r="I90" s="47">
        <f t="shared" si="1"/>
        <v>184743591.41</v>
      </c>
      <c r="J90" s="47">
        <f t="shared" si="1"/>
        <v>33215361.93</v>
      </c>
      <c r="K90" s="47">
        <f>K78</f>
        <v>82961101.5</v>
      </c>
      <c r="L90" s="47">
        <f>L78</f>
        <v>643127949.41000009</v>
      </c>
      <c r="M90" s="47">
        <f>M78</f>
        <v>528018375.67000002</v>
      </c>
      <c r="N90" s="47">
        <f>N78</f>
        <v>999166101.34000003</v>
      </c>
      <c r="O90" s="47">
        <f>O78</f>
        <v>394353964.20999998</v>
      </c>
      <c r="P90" s="47">
        <f>D90+E90+F90+G90+H90+I90+J90+K90+L90+M90+N90+O90</f>
        <v>4422552813.710001</v>
      </c>
      <c r="Q90" s="55"/>
    </row>
    <row r="91" spans="1:17" ht="13.8" thickTop="1" x14ac:dyDescent="0.2">
      <c r="A91" s="1" t="s">
        <v>81</v>
      </c>
    </row>
    <row r="92" spans="1:17" x14ac:dyDescent="0.2">
      <c r="A92" s="1" t="s">
        <v>92</v>
      </c>
    </row>
    <row r="93" spans="1:17" x14ac:dyDescent="0.2">
      <c r="A93" s="1" t="s">
        <v>93</v>
      </c>
    </row>
    <row r="94" spans="1:17" x14ac:dyDescent="0.2">
      <c r="A94" s="1" t="s">
        <v>82</v>
      </c>
    </row>
    <row r="95" spans="1:17" x14ac:dyDescent="0.2">
      <c r="A95" s="22" t="s">
        <v>94</v>
      </c>
    </row>
    <row r="96" spans="1:17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2024-05-28T16:41:22Z</cp:lastPrinted>
  <dcterms:created xsi:type="dcterms:W3CDTF">2018-04-17T18:57:16Z</dcterms:created>
  <dcterms:modified xsi:type="dcterms:W3CDTF">2024-06-10T18:43:28Z</dcterms:modified>
</cp:coreProperties>
</file>