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8130491-4D93-4C3F-B9E7-6C7E99C8B4F6}" xr6:coauthVersionLast="47" xr6:coauthVersionMax="47" xr10:uidLastSave="{00000000-0000-0000-0000-000000000000}"/>
  <bookViews>
    <workbookView xWindow="-108" yWindow="-108" windowWidth="23256" windowHeight="12456" xr2:uid="{50F4B39F-5D57-4305-B69C-F56BFB89ECC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H15" i="1"/>
  <c r="G15" i="1"/>
  <c r="F15" i="1"/>
  <c r="L15" i="1"/>
  <c r="K15" i="1"/>
  <c r="J15" i="1"/>
  <c r="M58" i="1"/>
  <c r="L30" i="1"/>
  <c r="M30" i="1" s="1"/>
  <c r="L70" i="1"/>
  <c r="L68" i="1" s="1"/>
  <c r="M68" i="1" s="1"/>
  <c r="L58" i="1"/>
  <c r="K58" i="1"/>
  <c r="L32" i="1"/>
  <c r="M32" i="1" s="1"/>
  <c r="L16" i="1"/>
  <c r="M16" i="1" s="1"/>
  <c r="M69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67" i="1"/>
  <c r="M66" i="1"/>
  <c r="M65" i="1"/>
  <c r="M64" i="1"/>
  <c r="M63" i="1"/>
  <c r="M62" i="1"/>
  <c r="M61" i="1"/>
  <c r="M60" i="1"/>
  <c r="M59" i="1"/>
  <c r="M41" i="1"/>
  <c r="M40" i="1"/>
  <c r="M39" i="1"/>
  <c r="M38" i="1"/>
  <c r="M37" i="1"/>
  <c r="M36" i="1"/>
  <c r="M35" i="1"/>
  <c r="M34" i="1"/>
  <c r="M33" i="1"/>
  <c r="M31" i="1"/>
  <c r="M29" i="1"/>
  <c r="M28" i="1"/>
  <c r="M27" i="1"/>
  <c r="M26" i="1"/>
  <c r="M25" i="1"/>
  <c r="M24" i="1"/>
  <c r="M23" i="1"/>
  <c r="M21" i="1"/>
  <c r="M20" i="1"/>
  <c r="M19" i="1"/>
  <c r="M18" i="1"/>
  <c r="M17" i="1"/>
  <c r="B103" i="1"/>
  <c r="B102" i="1"/>
  <c r="B101" i="1"/>
  <c r="K33" i="1"/>
  <c r="K18" i="1"/>
  <c r="K16" i="1" s="1"/>
  <c r="K68" i="1"/>
  <c r="K22" i="1"/>
  <c r="J58" i="1"/>
  <c r="I58" i="1"/>
  <c r="J68" i="1"/>
  <c r="J32" i="1"/>
  <c r="J22" i="1"/>
  <c r="J16" i="1"/>
  <c r="I41" i="1"/>
  <c r="H35" i="1"/>
  <c r="G35" i="1"/>
  <c r="G22" i="1"/>
  <c r="L22" i="1" l="1"/>
  <c r="M22" i="1" s="1"/>
  <c r="M70" i="1"/>
  <c r="K32" i="1"/>
  <c r="K92" i="1" s="1"/>
  <c r="J92" i="1"/>
  <c r="I32" i="1"/>
  <c r="I16" i="1"/>
  <c r="I70" i="1"/>
  <c r="I29" i="1"/>
  <c r="Q38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C70" i="1"/>
  <c r="E70" i="1" s="1"/>
  <c r="H69" i="1"/>
  <c r="E69" i="1"/>
  <c r="D68" i="1"/>
  <c r="D92" i="1" s="1"/>
  <c r="E67" i="1"/>
  <c r="E66" i="1"/>
  <c r="E65" i="1"/>
  <c r="E64" i="1"/>
  <c r="E63" i="1"/>
  <c r="E62" i="1"/>
  <c r="E61" i="1"/>
  <c r="E60" i="1"/>
  <c r="E59" i="1"/>
  <c r="C58" i="1"/>
  <c r="E58" i="1" s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G38" i="1"/>
  <c r="E38" i="1"/>
  <c r="E37" i="1"/>
  <c r="E36" i="1"/>
  <c r="C35" i="1"/>
  <c r="E35" i="1" s="1"/>
  <c r="E34" i="1"/>
  <c r="E33" i="1"/>
  <c r="H32" i="1"/>
  <c r="F32" i="1"/>
  <c r="E31" i="1"/>
  <c r="H30" i="1"/>
  <c r="E30" i="1"/>
  <c r="E29" i="1"/>
  <c r="E28" i="1"/>
  <c r="E27" i="1"/>
  <c r="E26" i="1"/>
  <c r="E25" i="1"/>
  <c r="E24" i="1"/>
  <c r="F23" i="1"/>
  <c r="E23" i="1"/>
  <c r="C22" i="1"/>
  <c r="E22" i="1" s="1"/>
  <c r="G21" i="1"/>
  <c r="F21" i="1"/>
  <c r="E21" i="1"/>
  <c r="E20" i="1"/>
  <c r="E19" i="1"/>
  <c r="E18" i="1"/>
  <c r="G17" i="1"/>
  <c r="F17" i="1"/>
  <c r="E17" i="1"/>
  <c r="H16" i="1"/>
  <c r="C16" i="1"/>
  <c r="L92" i="1" l="1"/>
  <c r="I68" i="1"/>
  <c r="F22" i="1"/>
  <c r="H22" i="1"/>
  <c r="I22" i="1"/>
  <c r="F16" i="1"/>
  <c r="H68" i="1"/>
  <c r="G16" i="1"/>
  <c r="G68" i="1"/>
  <c r="C68" i="1"/>
  <c r="E68" i="1" s="1"/>
  <c r="C32" i="1"/>
  <c r="E32" i="1" s="1"/>
  <c r="E16" i="1"/>
  <c r="G32" i="1"/>
  <c r="D15" i="1"/>
  <c r="M15" i="1" l="1"/>
  <c r="Q25" i="1"/>
  <c r="M92" i="1"/>
  <c r="H92" i="1"/>
  <c r="I92" i="1"/>
  <c r="F92" i="1"/>
  <c r="G92" i="1"/>
  <c r="C92" i="1"/>
  <c r="C15" i="1"/>
  <c r="E15" i="1" s="1"/>
  <c r="E9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<sst xmlns="http://schemas.openxmlformats.org/spreadsheetml/2006/main" count="111" uniqueCount="110">
  <si>
    <t>Ministerio de la Presidencia</t>
  </si>
  <si>
    <t>Unidad Ejecutada para la Readecuacion de Barrios y Entornos</t>
  </si>
  <si>
    <t>AÑO 2025</t>
  </si>
  <si>
    <t xml:space="preserve">Presupuesto de Gastos y Aplicaciones Financieras </t>
  </si>
  <si>
    <t>En RD$</t>
  </si>
  <si>
    <t>DEVENGADO</t>
  </si>
  <si>
    <t>Detalle</t>
  </si>
  <si>
    <t>Presupuesto Aprobado</t>
  </si>
  <si>
    <t>Presupuesto Modificado</t>
  </si>
  <si>
    <t>Total</t>
  </si>
  <si>
    <t>ENERO</t>
  </si>
  <si>
    <t>FEBRERO</t>
  </si>
  <si>
    <t>MARZO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</si>
  <si>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</si>
  <si>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</si>
  <si>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</si>
  <si>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</si>
  <si>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</si>
  <si>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</si>
  <si>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</si>
  <si>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</si>
  <si>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</si>
  <si>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</si>
  <si>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</si>
  <si>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</si>
  <si>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</si>
  <si>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</si>
  <si>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</si>
  <si>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</si>
  <si>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</si>
  <si>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</si>
  <si>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</si>
  <si>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</si>
  <si>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</si>
  <si>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</si>
  <si>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</si>
  <si>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</si>
  <si>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</si>
  <si>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</si>
  <si>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</si>
  <si>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</si>
  <si>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</si>
  <si>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</si>
  <si>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</si>
  <si>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</si>
  <si>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</si>
  <si>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</si>
  <si>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</si>
  <si>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</si>
  <si>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</si>
  <si>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</si>
  <si>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</si>
  <si>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</si>
  <si>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</si>
  <si>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</si>
  <si>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</si>
  <si>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</si>
  <si>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</si>
  <si>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</si>
  <si>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</si>
  <si>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</si>
  <si>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</si>
  <si>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</si>
  <si>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</si>
  <si>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</si>
  <si>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</si>
  <si>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</si>
  <si>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</si>
  <si>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</si>
  <si>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</si>
  <si>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</si>
  <si>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</si>
  <si>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</si>
  <si>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</si>
  <si>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</si>
  <si>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</si>
  <si>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</si>
  <si>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</si>
  <si>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</si>
  <si>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</si>
  <si>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</si>
  <si>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</si>
  <si>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</si>
  <si>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</si>
  <si>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</si>
  <si>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</si>
  <si>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</si>
  <si>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</si>
  <si>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</si>
  <si>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</si>
  <si>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</si>
  <si>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</si>
  <si>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r>
      <rPr>
        <b/>
        <sz val="10"/>
        <color theme="1"/>
        <rFont val="Aptos Narrow"/>
        <family val="2"/>
        <scheme val="minor"/>
      </rPr>
      <t>Presupuesto aprobado</t>
    </r>
    <r>
      <rPr>
        <sz val="10"/>
        <color theme="1"/>
        <rFont val="Aptos Narrow"/>
        <family val="2"/>
        <scheme val="minor"/>
      </rPr>
      <t>: Se refiere al prepuesto aprobado en Ley de Prespuesto General del Estado</t>
    </r>
  </si>
  <si>
    <r>
      <rPr>
        <b/>
        <sz val="10"/>
        <color theme="1"/>
        <rFont val="Aptos Narrow"/>
        <family val="2"/>
        <scheme val="minor"/>
      </rPr>
      <t>Presupuesto modificado</t>
    </r>
    <r>
      <rPr>
        <sz val="10"/>
        <color theme="1"/>
        <rFont val="Aptos Narrow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</si>
  <si>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</si>
  <si>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0"/>
        <color theme="1"/>
        <rFont val="Aptos Narrow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</si>
  <si>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</si>
  <si>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</si>
  <si>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PREPARADO POR:</t>
  </si>
  <si>
    <t>VERIFICADO POR :</t>
  </si>
  <si>
    <t>HENRY ROMERO</t>
  </si>
  <si>
    <t xml:space="preserve">Y.DE LA ROSA </t>
  </si>
  <si>
    <t>CONTADOR</t>
  </si>
  <si>
    <t>APROBADO POR:</t>
  </si>
  <si>
    <t>DANIEL E.QUIÑONES</t>
  </si>
  <si>
    <t>DIR. FINANCIERO Y ADMINISTRATIVO</t>
  </si>
  <si>
    <t>ABRIL</t>
  </si>
  <si>
    <t>MAYO</t>
  </si>
  <si>
    <t>JUNIO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</si>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</sst>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sz val="10"/>
      <color rgb="FF050505"/>
      <name val="Times New Roman"/>
      <family val="1"/>
    </font>
    <font>
      <sz val="9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0" xfId="1" applyFont="1"/>
    <xf numFmtId="0" fontId="2" fillId="0" borderId="1" xfId="0" applyFont="1" applyBorder="1"/>
    <xf numFmtId="0" fontId="3" fillId="0" borderId="2" xfId="0" applyFont="1" applyBorder="1"/>
    <xf numFmtId="43" fontId="2" fillId="0" borderId="2" xfId="1" applyFont="1" applyBorder="1"/>
    <xf numFmtId="0" fontId="2" fillId="0" borderId="3" xfId="0" applyFont="1" applyBorder="1"/>
    <xf numFmtId="0" fontId="2" fillId="0" borderId="4" xfId="0" applyFont="1" applyBorder="1"/>
    <xf numFmtId="43" fontId="2" fillId="0" borderId="0" xfId="1" applyFont="1" applyBorder="1"/>
    <xf numFmtId="0" fontId="2" fillId="0" borderId="5" xfId="0" applyFont="1" applyBorder="1"/>
    <xf numFmtId="0" fontId="5" fillId="2" borderId="9" xfId="0" applyFont="1" applyFill="1" applyBorder="1" applyAlignment="1">
      <alignment horizontal="center" vertical="center" wrapText="1"/>
    </xf>
    <xf numFmtId="0" fontId="2" fillId="4" borderId="0" xfId="0" applyFont="1" applyFill="1"/>
    <xf numFmtId="0" fontId="4" fillId="0" borderId="8" xfId="0" applyFont="1" applyBorder="1" applyAlignment="1">
      <alignment horizontal="left" vertical="center" wrapText="1"/>
    </xf>
    <xf numFmtId="43" fontId="5" fillId="0" borderId="9" xfId="1" applyFont="1" applyBorder="1" applyAlignment="1">
      <alignment horizontal="left" vertical="center" wrapText="1"/>
    </xf>
    <xf numFmtId="0" fontId="2" fillId="4" borderId="0" xfId="0" applyFont="1" applyFill="1" applyAlignment="1">
      <alignment horizontal="center"/>
    </xf>
    <xf numFmtId="0" fontId="4" fillId="3" borderId="8" xfId="0" applyFont="1" applyFill="1" applyBorder="1" applyAlignment="1">
      <alignment horizontal="left" vertical="center" wrapText="1"/>
    </xf>
    <xf numFmtId="43" fontId="5" fillId="3" borderId="9" xfId="1" applyFont="1" applyFill="1" applyBorder="1" applyAlignment="1">
      <alignment vertical="center" wrapText="1"/>
    </xf>
    <xf numFmtId="43" fontId="5" fillId="3" borderId="9" xfId="1" applyFont="1" applyFill="1" applyBorder="1" applyAlignment="1">
      <alignment horizontal="left" vertical="center" wrapText="1"/>
    </xf>
    <xf numFmtId="43" fontId="2" fillId="3" borderId="10" xfId="1" applyFont="1" applyFill="1" applyBorder="1"/>
    <xf numFmtId="43" fontId="2" fillId="3" borderId="11" xfId="1" applyFont="1" applyFill="1" applyBorder="1"/>
    <xf numFmtId="43" fontId="2" fillId="4" borderId="0" xfId="1" applyFont="1" applyFill="1" applyBorder="1"/>
    <xf numFmtId="43" fontId="2" fillId="4" borderId="0" xfId="1" applyFont="1" applyFill="1" applyBorder="1" applyAlignment="1">
      <alignment horizontal="center"/>
    </xf>
    <xf numFmtId="0" fontId="2" fillId="0" borderId="8" xfId="0" applyFont="1" applyBorder="1" applyAlignment="1">
      <alignment horizontal="left" vertical="center" wrapText="1" indent="2"/>
    </xf>
    <xf numFmtId="165" fontId="3" fillId="0" borderId="9" xfId="0" applyNumberFormat="1" applyFont="1" applyBorder="1" applyAlignment="1">
      <alignment vertical="center" wrapText="1"/>
    </xf>
    <xf numFmtId="43" fontId="2" fillId="0" borderId="10" xfId="1" applyFont="1" applyBorder="1"/>
    <xf numFmtId="43" fontId="2" fillId="0" borderId="9" xfId="1" applyFont="1" applyBorder="1"/>
    <xf numFmtId="43" fontId="2" fillId="4" borderId="11" xfId="1" applyFont="1" applyFill="1" applyBorder="1"/>
    <xf numFmtId="43" fontId="4" fillId="4" borderId="0" xfId="1" applyFont="1" applyFill="1" applyBorder="1"/>
    <xf numFmtId="164" fontId="2" fillId="4" borderId="0" xfId="0" applyNumberFormat="1" applyFont="1" applyFill="1"/>
    <xf numFmtId="43" fontId="2" fillId="3" borderId="9" xfId="1" applyFont="1" applyFill="1" applyBorder="1"/>
    <xf numFmtId="164" fontId="2" fillId="0" borderId="0" xfId="0" applyNumberFormat="1" applyFont="1"/>
    <xf numFmtId="43" fontId="3" fillId="3" borderId="9" xfId="1" applyFont="1" applyFill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43" fontId="2" fillId="4" borderId="0" xfId="1" applyFont="1" applyFill="1"/>
    <xf numFmtId="4" fontId="6" fillId="0" borderId="9" xfId="0" applyNumberFormat="1" applyFont="1" applyBorder="1" applyAlignment="1">
      <alignment vertical="top" shrinkToFit="1"/>
    </xf>
    <xf numFmtId="43" fontId="4" fillId="4" borderId="11" xfId="1" applyFont="1" applyFill="1" applyBorder="1"/>
    <xf numFmtId="0" fontId="4" fillId="2" borderId="8" xfId="0" applyFont="1" applyFill="1" applyBorder="1" applyAlignment="1">
      <alignment horizontal="left" vertical="center" wrapText="1"/>
    </xf>
    <xf numFmtId="4" fontId="2" fillId="4" borderId="0" xfId="0" applyNumberFormat="1" applyFont="1" applyFill="1"/>
    <xf numFmtId="165" fontId="5" fillId="3" borderId="9" xfId="0" applyNumberFormat="1" applyFont="1" applyFill="1" applyBorder="1" applyAlignment="1">
      <alignment vertical="center" wrapText="1"/>
    </xf>
    <xf numFmtId="0" fontId="2" fillId="0" borderId="11" xfId="0" applyFont="1" applyBorder="1"/>
    <xf numFmtId="0" fontId="2" fillId="0" borderId="8" xfId="0" applyFont="1" applyBorder="1"/>
    <xf numFmtId="0" fontId="3" fillId="0" borderId="9" xfId="0" applyFont="1" applyBorder="1"/>
    <xf numFmtId="43" fontId="2" fillId="0" borderId="5" xfId="1" applyFont="1" applyBorder="1"/>
    <xf numFmtId="43" fontId="2" fillId="0" borderId="0" xfId="0" applyNumberFormat="1" applyFont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3" fontId="4" fillId="3" borderId="10" xfId="1" applyFont="1" applyFill="1" applyBorder="1" applyAlignment="1">
      <alignment horizontal="center" vertical="center"/>
    </xf>
    <xf numFmtId="43" fontId="4" fillId="3" borderId="11" xfId="1" applyFont="1" applyFill="1" applyBorder="1" applyAlignment="1">
      <alignment horizontal="center" vertical="center"/>
    </xf>
    <xf numFmtId="43" fontId="2" fillId="4" borderId="11" xfId="1" applyFont="1" applyFill="1" applyBorder="1" applyAlignment="1">
      <alignment horizontal="center"/>
    </xf>
    <xf numFmtId="43" fontId="2" fillId="0" borderId="9" xfId="1" applyFont="1" applyBorder="1" applyAlignment="1">
      <alignment vertical="center"/>
    </xf>
    <xf numFmtId="43" fontId="2" fillId="0" borderId="10" xfId="1" applyFont="1" applyBorder="1" applyAlignment="1">
      <alignment vertical="center"/>
    </xf>
    <xf numFmtId="43" fontId="2" fillId="4" borderId="10" xfId="1" applyFont="1" applyFill="1" applyBorder="1"/>
    <xf numFmtId="43" fontId="2" fillId="4" borderId="9" xfId="1" applyFont="1" applyFill="1" applyBorder="1"/>
    <xf numFmtId="43" fontId="5" fillId="4" borderId="9" xfId="1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43" fontId="4" fillId="0" borderId="0" xfId="1" applyFont="1" applyBorder="1" applyAlignment="1"/>
    <xf numFmtId="0" fontId="2" fillId="0" borderId="12" xfId="0" applyFont="1" applyBorder="1"/>
    <xf numFmtId="43" fontId="2" fillId="0" borderId="6" xfId="1" applyFont="1" applyBorder="1"/>
    <xf numFmtId="0" fontId="2" fillId="0" borderId="7" xfId="0" applyFont="1" applyBorder="1"/>
    <xf numFmtId="0" fontId="3" fillId="0" borderId="6" xfId="0" applyFont="1" applyBorder="1"/>
    <xf numFmtId="0" fontId="5" fillId="0" borderId="0" xfId="0" applyFont="1"/>
    <xf numFmtId="0" fontId="2" fillId="0" borderId="13" xfId="0" applyFont="1" applyBorder="1"/>
    <xf numFmtId="0" fontId="3" fillId="0" borderId="14" xfId="0" applyFont="1" applyBorder="1"/>
    <xf numFmtId="43" fontId="2" fillId="0" borderId="14" xfId="1" applyFont="1" applyBorder="1"/>
    <xf numFmtId="0" fontId="2" fillId="0" borderId="15" xfId="0" applyFont="1" applyBorder="1"/>
    <xf numFmtId="0" fontId="7" fillId="0" borderId="4" xfId="0" applyFont="1" applyBorder="1"/>
    <xf numFmtId="164" fontId="3" fillId="0" borderId="0" xfId="0" applyNumberFormat="1" applyFont="1"/>
    <xf numFmtId="43" fontId="3" fillId="0" borderId="0" xfId="0" applyNumberFormat="1" applyFont="1"/>
    <xf numFmtId="0" fontId="7" fillId="0" borderId="13" xfId="0" applyFont="1" applyBorder="1"/>
    <xf numFmtId="9" fontId="2" fillId="0" borderId="5" xfId="2" applyFont="1" applyBorder="1" applyAlignment="1">
      <alignment horizontal="center"/>
    </xf>
    <xf numFmtId="43" fontId="5" fillId="4" borderId="10" xfId="1" applyFont="1" applyFill="1" applyBorder="1" applyAlignment="1">
      <alignment horizontal="left" vertical="center" wrapText="1"/>
    </xf>
    <xf numFmtId="43" fontId="4" fillId="3" borderId="11" xfId="1" applyFont="1" applyFill="1" applyBorder="1"/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43" fontId="4" fillId="0" borderId="6" xfId="1" applyFont="1" applyBorder="1" applyAlignment="1">
      <alignment horizontal="center"/>
    </xf>
    <xf numFmtId="43" fontId="4" fillId="0" borderId="7" xfId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4" fontId="0" fillId="0" borderId="0" xfId="0" applyNumberForma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47EEC-A20C-4598-B117-3A3AF473D29E}">
  <sheetPr>
    <pageSetUpPr fitToPage="1"/>
  </sheetPr>
  <dimension ref="B1:Q117"/>
  <sheetViews>
    <sheetView tabSelected="1" workbookViewId="0">
      <selection activeCell="M116" sqref="B2:M116"/>
    </sheetView>
  </sheetViews>
  <sheetFormatPr baseColWidth="10" defaultColWidth="9.109375" defaultRowHeight="13.8" x14ac:dyDescent="0.3"/>
  <cols>
    <col min="1" max="1" width="9.109375" style="1"/>
    <col min="2" max="2" width="66.6640625" style="1" customWidth="1"/>
    <col min="3" max="3" width="15.6640625" style="2" bestFit="1" customWidth="1"/>
    <col min="4" max="4" width="14.21875" style="2" hidden="1" customWidth="1"/>
    <col min="5" max="5" width="15.6640625" style="2" hidden="1" customWidth="1"/>
    <col min="6" max="6" width="13.44140625" style="3" bestFit="1" customWidth="1"/>
    <col min="7" max="8" width="14.21875" style="3" bestFit="1" customWidth="1"/>
    <col min="9" max="12" width="14.21875" style="3" customWidth="1"/>
    <col min="13" max="13" width="15.88671875" style="1" bestFit="1" customWidth="1"/>
    <col min="14" max="14" width="13.5546875" style="1" bestFit="1" customWidth="1"/>
    <col min="15" max="15" width="13.5546875" style="1" customWidth="1"/>
    <col min="16" max="16" width="13" style="1" customWidth="1"/>
    <col min="17" max="17" width="13" style="1" bestFit="1" customWidth="1"/>
    <col min="18" max="16384" width="9.109375" style="1"/>
  </cols>
  <sheetData>
    <row r="1" spans="2:17" ht="14.4" thickBot="1" x14ac:dyDescent="0.35"/>
    <row r="2" spans="2:17" x14ac:dyDescent="0.3">
      <c r="B2" s="4"/>
      <c r="C2" s="5"/>
      <c r="D2" s="5"/>
      <c r="E2" s="5"/>
      <c r="F2" s="6"/>
      <c r="G2" s="6"/>
      <c r="H2" s="6"/>
      <c r="I2" s="6"/>
      <c r="J2" s="6"/>
      <c r="K2" s="6"/>
      <c r="L2" s="6"/>
      <c r="M2" s="7"/>
    </row>
    <row r="3" spans="2:17" x14ac:dyDescent="0.3">
      <c r="B3" s="8"/>
      <c r="F3" s="9"/>
      <c r="G3" s="9"/>
      <c r="H3" s="9"/>
      <c r="I3" s="9"/>
      <c r="J3" s="9"/>
      <c r="K3" s="9"/>
      <c r="L3" s="9"/>
      <c r="M3" s="10"/>
    </row>
    <row r="4" spans="2:17" ht="58.2" customHeight="1" x14ac:dyDescent="0.3">
      <c r="B4" s="8" t="e" vm="1">
        <v>#VALUE!</v>
      </c>
      <c r="F4" s="9"/>
      <c r="G4" s="9"/>
      <c r="H4" s="9"/>
      <c r="I4" s="9"/>
      <c r="J4" s="9"/>
      <c r="K4" s="9"/>
      <c r="L4" s="9"/>
      <c r="M4" s="10"/>
    </row>
    <row r="5" spans="2:17" ht="10.8" customHeight="1" x14ac:dyDescent="0.3">
      <c r="B5" s="8"/>
      <c r="F5" s="9"/>
      <c r="G5" s="9"/>
      <c r="H5" s="9"/>
      <c r="I5" s="9"/>
      <c r="J5" s="9"/>
      <c r="K5" s="9"/>
      <c r="L5" s="9"/>
      <c r="M5" s="10"/>
    </row>
    <row r="6" spans="2:17" ht="3.6" customHeight="1" x14ac:dyDescent="0.3">
      <c r="B6" s="8"/>
      <c r="F6" s="9"/>
      <c r="G6" s="9"/>
      <c r="H6" s="9"/>
      <c r="I6" s="9"/>
      <c r="J6" s="9"/>
      <c r="K6" s="9"/>
      <c r="L6" s="9"/>
      <c r="M6" s="10"/>
    </row>
    <row r="7" spans="2:17" ht="3.6" customHeight="1" x14ac:dyDescent="0.3">
      <c r="B7" s="8"/>
      <c r="F7" s="9"/>
      <c r="G7" s="9"/>
      <c r="H7" s="9"/>
      <c r="I7" s="9"/>
      <c r="J7" s="9"/>
      <c r="K7" s="9"/>
      <c r="L7" s="9"/>
      <c r="M7" s="10"/>
    </row>
    <row r="8" spans="2:17" ht="7.2" customHeight="1" x14ac:dyDescent="0.3">
      <c r="B8" s="8"/>
      <c r="F8" s="9"/>
      <c r="G8" s="9"/>
      <c r="H8" s="9"/>
      <c r="I8" s="9"/>
      <c r="J8" s="9"/>
      <c r="K8" s="9"/>
      <c r="L8" s="9"/>
      <c r="M8" s="10"/>
    </row>
    <row r="9" spans="2:17" x14ac:dyDescent="0.3">
      <c r="B9" s="77" t="s">
        <v>0</v>
      </c>
      <c r="C9" s="78"/>
      <c r="F9" s="9"/>
      <c r="G9" s="9"/>
      <c r="H9" s="9"/>
      <c r="I9" s="9"/>
      <c r="J9" s="9"/>
      <c r="K9" s="9"/>
      <c r="L9" s="9"/>
      <c r="M9" s="10"/>
    </row>
    <row r="10" spans="2:17" x14ac:dyDescent="0.3">
      <c r="B10" s="77" t="s">
        <v>1</v>
      </c>
      <c r="C10" s="78"/>
      <c r="F10" s="9"/>
      <c r="G10" s="9"/>
      <c r="H10" s="9"/>
      <c r="I10" s="9"/>
      <c r="J10" s="9"/>
      <c r="K10" s="9"/>
      <c r="L10" s="9"/>
      <c r="M10" s="10"/>
    </row>
    <row r="11" spans="2:17" x14ac:dyDescent="0.3">
      <c r="B11" s="77" t="s">
        <v>2</v>
      </c>
      <c r="C11" s="78"/>
      <c r="F11" s="9"/>
      <c r="G11" s="9"/>
      <c r="H11" s="9"/>
      <c r="I11" s="9"/>
      <c r="J11" s="9"/>
      <c r="K11" s="9"/>
      <c r="L11" s="9"/>
      <c r="M11" s="10"/>
    </row>
    <row r="12" spans="2:17" x14ac:dyDescent="0.3">
      <c r="B12" s="77" t="s">
        <v>3</v>
      </c>
      <c r="C12" s="78"/>
      <c r="D12" s="68"/>
      <c r="F12" s="9"/>
      <c r="G12" s="9"/>
      <c r="H12" s="9"/>
      <c r="I12" s="9"/>
      <c r="J12" s="9"/>
      <c r="K12" s="9"/>
      <c r="L12" s="9"/>
      <c r="M12" s="10"/>
    </row>
    <row r="13" spans="2:17" x14ac:dyDescent="0.3">
      <c r="B13" s="79" t="s">
        <v>4</v>
      </c>
      <c r="C13" s="80"/>
      <c r="D13" s="69"/>
      <c r="F13" s="81" t="s">
        <v>5</v>
      </c>
      <c r="G13" s="81"/>
      <c r="H13" s="81"/>
      <c r="I13" s="81"/>
      <c r="J13" s="81"/>
      <c r="K13" s="81"/>
      <c r="L13" s="81"/>
      <c r="M13" s="82"/>
    </row>
    <row r="14" spans="2:17" ht="26.4" x14ac:dyDescent="0.3">
      <c r="B14" s="56" t="s">
        <v>6</v>
      </c>
      <c r="C14" s="11" t="s">
        <v>7</v>
      </c>
      <c r="D14" s="11" t="s">
        <v>8</v>
      </c>
      <c r="E14" s="11" t="s">
        <v>9</v>
      </c>
      <c r="F14" s="48" t="s">
        <v>10</v>
      </c>
      <c r="G14" s="48" t="s">
        <v>11</v>
      </c>
      <c r="H14" s="48" t="s">
        <v>12</v>
      </c>
      <c r="I14" s="48" t="s">
        <v>106</v>
      </c>
      <c r="J14" s="48" t="s">
        <v>107</v>
      </c>
      <c r="K14" s="48" t="s">
        <v>108</v>
      </c>
      <c r="L14" s="48" t="s">
        <v>109</v>
      </c>
      <c r="M14" s="49" t="s">
        <v>13</v>
      </c>
      <c r="N14" s="12"/>
      <c r="O14" s="12"/>
      <c r="P14" s="12"/>
    </row>
    <row r="15" spans="2:17" x14ac:dyDescent="0.3">
      <c r="B15" s="13" t="s">
        <v>14</v>
      </c>
      <c r="C15" s="14">
        <f>+C16+C22+C32+C58+C68</f>
        <v>1524269892</v>
      </c>
      <c r="D15" s="14">
        <f>+D16+D22+D32+D58+D68</f>
        <v>0</v>
      </c>
      <c r="E15" s="14">
        <f t="shared" ref="E15:E46" si="0">SUM(C15:D15)</f>
        <v>1524269892</v>
      </c>
      <c r="F15" s="14">
        <f t="shared" ref="F15:I15" si="1">+F16+F22+F32+F42+F68+F50+F58</f>
        <v>10426521.590000002</v>
      </c>
      <c r="G15" s="14">
        <f t="shared" si="1"/>
        <v>106457276.86000001</v>
      </c>
      <c r="H15" s="14">
        <f t="shared" si="1"/>
        <v>131617195.53999999</v>
      </c>
      <c r="I15" s="14">
        <f t="shared" si="1"/>
        <v>58534171.720000014</v>
      </c>
      <c r="J15" s="14">
        <f>+J16+J22+J32+J42+J68+J50+J58</f>
        <v>34608648.259999998</v>
      </c>
      <c r="K15" s="14">
        <f t="shared" ref="K15:L15" si="2">+K16+K22+K32+K42+K68+K50+K58</f>
        <v>51373478.169999994</v>
      </c>
      <c r="L15" s="14">
        <f t="shared" si="2"/>
        <v>95736271.670000017</v>
      </c>
      <c r="M15" s="50">
        <f>SUM(F15:L15)</f>
        <v>488753563.81000006</v>
      </c>
      <c r="N15" s="15"/>
      <c r="O15" s="12"/>
      <c r="P15" s="12"/>
    </row>
    <row r="16" spans="2:17" x14ac:dyDescent="0.3">
      <c r="B16" s="16" t="s">
        <v>15</v>
      </c>
      <c r="C16" s="17">
        <f>+C17+C18+C19+C20+C21</f>
        <v>177587324</v>
      </c>
      <c r="D16" s="17"/>
      <c r="E16" s="18">
        <f t="shared" si="0"/>
        <v>177587324</v>
      </c>
      <c r="F16" s="19">
        <f t="shared" ref="F16:L16" si="3">+F17+F18+F19+F20+F21</f>
        <v>9001586.7000000011</v>
      </c>
      <c r="G16" s="19">
        <f t="shared" si="3"/>
        <v>9859149.8900000006</v>
      </c>
      <c r="H16" s="19">
        <f t="shared" si="3"/>
        <v>10936638.030000001</v>
      </c>
      <c r="I16" s="19">
        <f t="shared" si="3"/>
        <v>11517377.66</v>
      </c>
      <c r="J16" s="19">
        <f t="shared" si="3"/>
        <v>10265640.620000001</v>
      </c>
      <c r="K16" s="19">
        <f t="shared" si="3"/>
        <v>16861575.57</v>
      </c>
      <c r="L16" s="19">
        <f t="shared" si="3"/>
        <v>11864175.02</v>
      </c>
      <c r="M16" s="20">
        <f>SUM(F16:L16)</f>
        <v>80306143.489999995</v>
      </c>
      <c r="N16" s="21"/>
      <c r="O16" s="21"/>
      <c r="P16" s="21"/>
      <c r="Q16" s="3"/>
    </row>
    <row r="17" spans="2:17" x14ac:dyDescent="0.3">
      <c r="B17" s="23" t="s">
        <v>16</v>
      </c>
      <c r="C17" s="24">
        <v>137207368</v>
      </c>
      <c r="D17" s="24"/>
      <c r="E17" s="18">
        <f t="shared" si="0"/>
        <v>137207368</v>
      </c>
      <c r="F17" s="25">
        <f>7641348+80.98</f>
        <v>7641428.9800000004</v>
      </c>
      <c r="G17" s="26">
        <f>3145303+5181045+58747</f>
        <v>8385095</v>
      </c>
      <c r="H17" s="25">
        <v>9485876.6300000008</v>
      </c>
      <c r="I17" s="25">
        <v>9844598.9600000009</v>
      </c>
      <c r="J17" s="25">
        <v>8734142</v>
      </c>
      <c r="K17" s="25">
        <v>8640395</v>
      </c>
      <c r="L17" s="25">
        <v>10272501.6</v>
      </c>
      <c r="M17" s="50">
        <f t="shared" ref="M17:M58" si="4">SUM(F17:L17)</f>
        <v>63004038.170000002</v>
      </c>
      <c r="N17" s="21"/>
      <c r="O17" s="21"/>
      <c r="P17" s="21"/>
      <c r="Q17" s="3"/>
    </row>
    <row r="18" spans="2:17" x14ac:dyDescent="0.3">
      <c r="B18" s="23" t="s">
        <v>17</v>
      </c>
      <c r="C18" s="24">
        <v>23134214</v>
      </c>
      <c r="D18" s="24"/>
      <c r="E18" s="18">
        <f t="shared" si="0"/>
        <v>23134214</v>
      </c>
      <c r="F18" s="25">
        <v>212500</v>
      </c>
      <c r="G18" s="26">
        <v>212500</v>
      </c>
      <c r="H18" s="25">
        <v>212500</v>
      </c>
      <c r="I18" s="25">
        <v>212500</v>
      </c>
      <c r="J18" s="25">
        <v>212500</v>
      </c>
      <c r="K18" s="25">
        <f>212500+6702783.34</f>
        <v>6915283.3399999999</v>
      </c>
      <c r="L18" s="25">
        <v>237000</v>
      </c>
      <c r="M18" s="50">
        <f t="shared" si="4"/>
        <v>8214783.3399999999</v>
      </c>
      <c r="N18" s="21"/>
      <c r="O18" s="21"/>
      <c r="P18" s="21"/>
      <c r="Q18" s="3"/>
    </row>
    <row r="19" spans="2:17" x14ac:dyDescent="0.3">
      <c r="B19" s="23" t="s">
        <v>18</v>
      </c>
      <c r="C19" s="24"/>
      <c r="D19" s="24"/>
      <c r="E19" s="18">
        <f t="shared" si="0"/>
        <v>0</v>
      </c>
      <c r="F19" s="25"/>
      <c r="G19" s="26"/>
      <c r="H19" s="25"/>
      <c r="I19" s="25"/>
      <c r="J19" s="25"/>
      <c r="K19" s="25"/>
      <c r="L19" s="25"/>
      <c r="M19" s="50">
        <f t="shared" si="4"/>
        <v>0</v>
      </c>
      <c r="N19" s="28"/>
      <c r="O19" s="21"/>
      <c r="P19" s="21"/>
      <c r="Q19" s="3"/>
    </row>
    <row r="20" spans="2:17" x14ac:dyDescent="0.3">
      <c r="B20" s="23" t="s">
        <v>19</v>
      </c>
      <c r="C20" s="24"/>
      <c r="D20" s="24"/>
      <c r="E20" s="18">
        <f t="shared" si="0"/>
        <v>0</v>
      </c>
      <c r="F20" s="25"/>
      <c r="G20" s="26"/>
      <c r="H20" s="25"/>
      <c r="I20" s="25"/>
      <c r="J20" s="25"/>
      <c r="K20" s="25"/>
      <c r="L20" s="25"/>
      <c r="M20" s="50">
        <f t="shared" si="4"/>
        <v>0</v>
      </c>
      <c r="N20" s="28"/>
      <c r="O20" s="21"/>
      <c r="P20" s="21"/>
    </row>
    <row r="21" spans="2:17" x14ac:dyDescent="0.3">
      <c r="B21" s="23" t="s">
        <v>20</v>
      </c>
      <c r="C21" s="24">
        <v>17245742</v>
      </c>
      <c r="D21" s="24"/>
      <c r="E21" s="18">
        <f t="shared" si="0"/>
        <v>17245742</v>
      </c>
      <c r="F21" s="25">
        <f>538122+542535.72+67000</f>
        <v>1147657.72</v>
      </c>
      <c r="G21" s="26">
        <f>590853.66+595341.76+75359.47</f>
        <v>1261554.8899999999</v>
      </c>
      <c r="H21" s="25">
        <v>1238261.3999999999</v>
      </c>
      <c r="I21" s="25">
        <v>1460278.7</v>
      </c>
      <c r="J21" s="25">
        <v>1318998.6200000001</v>
      </c>
      <c r="K21" s="25">
        <v>1305897.23</v>
      </c>
      <c r="L21" s="25">
        <v>1354673.42</v>
      </c>
      <c r="M21" s="50">
        <f t="shared" si="4"/>
        <v>9087321.9800000004</v>
      </c>
      <c r="N21" s="12"/>
      <c r="O21" s="21"/>
      <c r="P21" s="21"/>
      <c r="Q21" s="3"/>
    </row>
    <row r="22" spans="2:17" x14ac:dyDescent="0.3">
      <c r="B22" s="16" t="s">
        <v>21</v>
      </c>
      <c r="C22" s="17">
        <f>+C23+C24+C25+C26+C27+C28+C29+C30+C31</f>
        <v>71707080</v>
      </c>
      <c r="D22" s="17"/>
      <c r="E22" s="18">
        <f t="shared" si="0"/>
        <v>71707080</v>
      </c>
      <c r="F22" s="19">
        <f>+F23+F24+F25+F26+F27+F28+F29+F30+F31</f>
        <v>1240034.6499999999</v>
      </c>
      <c r="G22" s="19">
        <f>+G23+G24+G25+G26+G27+G28+G29+G30+G31</f>
        <v>1940455.5</v>
      </c>
      <c r="H22" s="19">
        <f t="shared" ref="H22:I22" si="5">+H23+H24+H25+H26+H27+H28+H29+H30+H31</f>
        <v>39879822.469999999</v>
      </c>
      <c r="I22" s="19">
        <f t="shared" si="5"/>
        <v>4961479.45</v>
      </c>
      <c r="J22" s="19">
        <f t="shared" ref="J22:L22" si="6">+J23+J24+J25+J26+J27+J28+J29+J30+J31</f>
        <v>16173004.810000001</v>
      </c>
      <c r="K22" s="19">
        <f t="shared" si="6"/>
        <v>1334352.7599999998</v>
      </c>
      <c r="L22" s="19">
        <f t="shared" si="6"/>
        <v>22125935.770000003</v>
      </c>
      <c r="M22" s="20">
        <f>SUM(F22:L22)</f>
        <v>87655085.409999996</v>
      </c>
      <c r="N22" s="15"/>
      <c r="O22" s="12"/>
      <c r="P22" s="12"/>
    </row>
    <row r="23" spans="2:17" x14ac:dyDescent="0.3">
      <c r="B23" s="23" t="s">
        <v>22</v>
      </c>
      <c r="C23" s="24">
        <v>8710000</v>
      </c>
      <c r="D23" s="24"/>
      <c r="E23" s="18">
        <f t="shared" si="0"/>
        <v>8710000</v>
      </c>
      <c r="F23" s="25">
        <f>1095978.17+91312.54+46143.94</f>
        <v>1233434.6499999999</v>
      </c>
      <c r="G23" s="26">
        <v>53074.84</v>
      </c>
      <c r="H23" s="25">
        <v>1188576.08</v>
      </c>
      <c r="I23" s="25">
        <v>739012.24</v>
      </c>
      <c r="J23" s="25">
        <v>551575.87</v>
      </c>
      <c r="K23" s="25">
        <v>156088.84</v>
      </c>
      <c r="L23" s="25">
        <v>1186558.46</v>
      </c>
      <c r="M23" s="50">
        <f t="shared" si="4"/>
        <v>5108320.9800000004</v>
      </c>
      <c r="N23" s="22"/>
      <c r="O23" s="12"/>
      <c r="P23" s="12"/>
    </row>
    <row r="24" spans="2:17" x14ac:dyDescent="0.3">
      <c r="B24" s="23" t="s">
        <v>23</v>
      </c>
      <c r="C24" s="24">
        <v>1500000</v>
      </c>
      <c r="D24" s="24"/>
      <c r="E24" s="18">
        <f t="shared" si="0"/>
        <v>1500000</v>
      </c>
      <c r="F24" s="25"/>
      <c r="G24" s="26"/>
      <c r="H24" s="25"/>
      <c r="I24" s="25"/>
      <c r="J24" s="25">
        <v>11564</v>
      </c>
      <c r="K24" s="25">
        <v>590000</v>
      </c>
      <c r="L24" s="25">
        <v>0</v>
      </c>
      <c r="M24" s="50">
        <f t="shared" si="4"/>
        <v>601564</v>
      </c>
      <c r="N24" s="21"/>
      <c r="O24" s="29"/>
      <c r="P24" s="12"/>
    </row>
    <row r="25" spans="2:17" ht="18" customHeight="1" x14ac:dyDescent="0.3">
      <c r="B25" s="23" t="s">
        <v>24</v>
      </c>
      <c r="C25" s="24">
        <v>2500000</v>
      </c>
      <c r="D25" s="24"/>
      <c r="E25" s="18">
        <f t="shared" si="0"/>
        <v>2500000</v>
      </c>
      <c r="F25" s="25">
        <v>6600</v>
      </c>
      <c r="G25" s="26">
        <v>34350</v>
      </c>
      <c r="H25" s="25">
        <v>27050</v>
      </c>
      <c r="I25" s="25">
        <v>18800</v>
      </c>
      <c r="J25" s="25"/>
      <c r="K25" s="25"/>
      <c r="L25" s="25">
        <v>29900</v>
      </c>
      <c r="M25" s="50">
        <f t="shared" si="4"/>
        <v>116700</v>
      </c>
      <c r="N25" s="21"/>
      <c r="O25" s="12"/>
      <c r="P25" s="12"/>
      <c r="Q25" s="44">
        <f>+L15-L92</f>
        <v>0</v>
      </c>
    </row>
    <row r="26" spans="2:17" x14ac:dyDescent="0.3">
      <c r="B26" s="23" t="s">
        <v>25</v>
      </c>
      <c r="C26" s="24">
        <v>0</v>
      </c>
      <c r="D26" s="24"/>
      <c r="E26" s="18">
        <f t="shared" si="0"/>
        <v>0</v>
      </c>
      <c r="F26" s="25"/>
      <c r="G26" s="26"/>
      <c r="H26" s="25"/>
      <c r="I26" s="25">
        <v>118263.73</v>
      </c>
      <c r="J26" s="25"/>
      <c r="K26" s="25">
        <v>273764</v>
      </c>
      <c r="L26" s="25">
        <v>65740.08</v>
      </c>
      <c r="M26" s="50">
        <f t="shared" si="4"/>
        <v>457767.81</v>
      </c>
      <c r="N26" s="21"/>
      <c r="O26" s="12"/>
      <c r="P26" s="12"/>
    </row>
    <row r="27" spans="2:17" x14ac:dyDescent="0.3">
      <c r="B27" s="23" t="s">
        <v>26</v>
      </c>
      <c r="C27" s="24">
        <v>18000000</v>
      </c>
      <c r="D27" s="24"/>
      <c r="E27" s="18">
        <f t="shared" si="0"/>
        <v>18000000</v>
      </c>
      <c r="F27" s="25"/>
      <c r="G27" s="26">
        <v>119280</v>
      </c>
      <c r="H27" s="25">
        <v>59640</v>
      </c>
      <c r="I27" s="25"/>
      <c r="J27" s="25"/>
      <c r="K27" s="25"/>
      <c r="L27" s="25">
        <v>238560</v>
      </c>
      <c r="M27" s="50">
        <f t="shared" si="4"/>
        <v>417480</v>
      </c>
      <c r="N27" s="28"/>
      <c r="O27" s="12"/>
      <c r="P27" s="12"/>
    </row>
    <row r="28" spans="2:17" x14ac:dyDescent="0.3">
      <c r="B28" s="23" t="s">
        <v>27</v>
      </c>
      <c r="C28" s="24">
        <v>3300000</v>
      </c>
      <c r="D28" s="24"/>
      <c r="E28" s="18">
        <f t="shared" si="0"/>
        <v>3300000</v>
      </c>
      <c r="F28" s="25"/>
      <c r="G28" s="26"/>
      <c r="H28" s="25"/>
      <c r="I28" s="25">
        <v>4345.38</v>
      </c>
      <c r="J28" s="25"/>
      <c r="K28" s="25"/>
      <c r="L28" s="25">
        <v>987237.31</v>
      </c>
      <c r="M28" s="50">
        <f t="shared" si="4"/>
        <v>991582.69000000006</v>
      </c>
      <c r="N28" s="21"/>
      <c r="O28" s="12"/>
      <c r="P28" s="12"/>
    </row>
    <row r="29" spans="2:17" ht="27.6" x14ac:dyDescent="0.3">
      <c r="B29" s="23" t="s">
        <v>28</v>
      </c>
      <c r="C29" s="24">
        <v>23233080</v>
      </c>
      <c r="D29" s="24"/>
      <c r="E29" s="18">
        <f t="shared" si="0"/>
        <v>23233080</v>
      </c>
      <c r="F29" s="25">
        <v>0</v>
      </c>
      <c r="G29" s="51">
        <v>63117.72</v>
      </c>
      <c r="H29" s="52"/>
      <c r="I29" s="52">
        <f>100000+797382.1</f>
        <v>897382.1</v>
      </c>
      <c r="J29" s="52">
        <v>209085.36</v>
      </c>
      <c r="K29" s="52">
        <v>234900</v>
      </c>
      <c r="L29" s="52">
        <v>110000</v>
      </c>
      <c r="M29" s="50">
        <f t="shared" si="4"/>
        <v>1514485.18</v>
      </c>
      <c r="N29" s="21"/>
      <c r="O29" s="12"/>
      <c r="P29" s="12"/>
    </row>
    <row r="30" spans="2:17" x14ac:dyDescent="0.3">
      <c r="B30" s="23" t="s">
        <v>29</v>
      </c>
      <c r="C30" s="24">
        <v>9514000</v>
      </c>
      <c r="D30" s="24"/>
      <c r="E30" s="18">
        <f t="shared" si="0"/>
        <v>9514000</v>
      </c>
      <c r="F30" s="25"/>
      <c r="G30" s="26">
        <v>1170632.97</v>
      </c>
      <c r="H30" s="25">
        <f>38591576.39+12980</f>
        <v>38604556.390000001</v>
      </c>
      <c r="I30" s="25">
        <v>3112640</v>
      </c>
      <c r="J30" s="25">
        <v>15400779.58</v>
      </c>
      <c r="K30" s="25">
        <v>79599.92</v>
      </c>
      <c r="L30" s="25">
        <f>718499.91+898974.69+17889965.17+500.15</f>
        <v>19507939.920000002</v>
      </c>
      <c r="M30" s="50">
        <f t="shared" si="4"/>
        <v>77876148.780000001</v>
      </c>
      <c r="N30" s="21"/>
      <c r="O30" s="12"/>
      <c r="P30" s="12"/>
    </row>
    <row r="31" spans="2:17" x14ac:dyDescent="0.3">
      <c r="B31" s="23" t="s">
        <v>30</v>
      </c>
      <c r="C31" s="24">
        <v>4950000</v>
      </c>
      <c r="D31" s="24"/>
      <c r="E31" s="18">
        <f t="shared" si="0"/>
        <v>4950000</v>
      </c>
      <c r="F31" s="25"/>
      <c r="G31" s="26">
        <v>499999.97</v>
      </c>
      <c r="H31" s="25"/>
      <c r="I31" s="25">
        <v>71036</v>
      </c>
      <c r="J31" s="25"/>
      <c r="K31" s="25"/>
      <c r="L31" s="25">
        <v>0</v>
      </c>
      <c r="M31" s="50">
        <f t="shared" si="4"/>
        <v>571035.97</v>
      </c>
      <c r="N31" s="21"/>
      <c r="O31" s="12"/>
      <c r="P31" s="12"/>
    </row>
    <row r="32" spans="2:17" x14ac:dyDescent="0.3">
      <c r="B32" s="16" t="s">
        <v>31</v>
      </c>
      <c r="C32" s="17">
        <f>+C33+C34+C35+C36+C37+C38+C39+C40+C41</f>
        <v>21816372</v>
      </c>
      <c r="D32" s="17"/>
      <c r="E32" s="18">
        <f t="shared" si="0"/>
        <v>21816372</v>
      </c>
      <c r="F32" s="30">
        <f>+F33+F34+F35+F36+F37+F38+F39+F40+F41</f>
        <v>184900.24</v>
      </c>
      <c r="G32" s="30">
        <f t="shared" ref="G32:I32" si="7">+G33+G34+G35+G36+G37+G38+G39+G40+G41</f>
        <v>513454.14999999997</v>
      </c>
      <c r="H32" s="30">
        <f t="shared" si="7"/>
        <v>373040.08999999997</v>
      </c>
      <c r="I32" s="30">
        <f t="shared" si="7"/>
        <v>1846152.34</v>
      </c>
      <c r="J32" s="30">
        <f t="shared" ref="J32:L32" si="8">+J33+J34+J35+J36+J37+J38+J39+J40+J41</f>
        <v>224740.18</v>
      </c>
      <c r="K32" s="30">
        <f t="shared" si="8"/>
        <v>2246732.33</v>
      </c>
      <c r="L32" s="30">
        <f t="shared" si="8"/>
        <v>840596.62</v>
      </c>
      <c r="M32" s="20">
        <f>SUM(F32:L32)</f>
        <v>6229615.9500000002</v>
      </c>
      <c r="N32" s="21"/>
      <c r="O32" s="12"/>
      <c r="P32" s="12"/>
    </row>
    <row r="33" spans="2:17" x14ac:dyDescent="0.3">
      <c r="B33" s="23" t="s">
        <v>32</v>
      </c>
      <c r="C33" s="24">
        <v>1525398</v>
      </c>
      <c r="D33" s="24"/>
      <c r="E33" s="18">
        <f t="shared" si="0"/>
        <v>1525398</v>
      </c>
      <c r="F33" s="25"/>
      <c r="G33" s="26">
        <v>5225</v>
      </c>
      <c r="H33" s="25">
        <v>21916</v>
      </c>
      <c r="I33" s="25">
        <v>9160</v>
      </c>
      <c r="J33" s="25">
        <v>20255</v>
      </c>
      <c r="K33" s="25">
        <f>220232.33+2000</f>
        <v>222232.33</v>
      </c>
      <c r="L33" s="25">
        <v>2585</v>
      </c>
      <c r="M33" s="50">
        <f t="shared" si="4"/>
        <v>281373.32999999996</v>
      </c>
      <c r="N33" s="12"/>
      <c r="O33" s="12"/>
      <c r="P33" s="12"/>
    </row>
    <row r="34" spans="2:17" x14ac:dyDescent="0.3">
      <c r="B34" s="23" t="s">
        <v>33</v>
      </c>
      <c r="C34" s="24">
        <v>1760000</v>
      </c>
      <c r="D34" s="24"/>
      <c r="E34" s="18">
        <f t="shared" si="0"/>
        <v>1760000</v>
      </c>
      <c r="F34" s="25"/>
      <c r="G34" s="26"/>
      <c r="H34" s="25"/>
      <c r="I34" s="25"/>
      <c r="J34" s="25"/>
      <c r="K34" s="25"/>
      <c r="L34" s="25">
        <v>0</v>
      </c>
      <c r="M34" s="50">
        <f t="shared" si="4"/>
        <v>0</v>
      </c>
      <c r="N34" s="12"/>
      <c r="O34" s="12"/>
      <c r="P34" s="12"/>
    </row>
    <row r="35" spans="2:17" x14ac:dyDescent="0.3">
      <c r="B35" s="23" t="s">
        <v>34</v>
      </c>
      <c r="C35" s="24">
        <f>500000+2500000</f>
        <v>3000000</v>
      </c>
      <c r="D35" s="24"/>
      <c r="E35" s="18">
        <f t="shared" si="0"/>
        <v>3000000</v>
      </c>
      <c r="F35" s="25"/>
      <c r="G35" s="26">
        <f>50858+64994.4</f>
        <v>115852.4</v>
      </c>
      <c r="H35" s="25">
        <f>75211.95+61342.89</f>
        <v>136554.84</v>
      </c>
      <c r="I35" s="25"/>
      <c r="J35" s="25"/>
      <c r="K35" s="25"/>
      <c r="L35" s="25">
        <v>0</v>
      </c>
      <c r="M35" s="50">
        <f t="shared" si="4"/>
        <v>252407.24</v>
      </c>
      <c r="N35" s="15"/>
      <c r="O35" s="12"/>
      <c r="P35" s="12"/>
    </row>
    <row r="36" spans="2:17" x14ac:dyDescent="0.3">
      <c r="B36" s="23" t="s">
        <v>35</v>
      </c>
      <c r="C36" s="24">
        <v>70000</v>
      </c>
      <c r="D36" s="24"/>
      <c r="E36" s="18">
        <f t="shared" si="0"/>
        <v>70000</v>
      </c>
      <c r="F36" s="25"/>
      <c r="G36" s="26"/>
      <c r="H36" s="25"/>
      <c r="I36" s="25"/>
      <c r="J36" s="25"/>
      <c r="K36" s="25"/>
      <c r="L36" s="25">
        <v>0</v>
      </c>
      <c r="M36" s="50">
        <f t="shared" si="4"/>
        <v>0</v>
      </c>
      <c r="N36" s="22"/>
      <c r="O36" s="12"/>
      <c r="P36" s="12"/>
    </row>
    <row r="37" spans="2:17" x14ac:dyDescent="0.3">
      <c r="B37" s="23" t="s">
        <v>36</v>
      </c>
      <c r="C37" s="24">
        <v>1700000</v>
      </c>
      <c r="D37" s="24"/>
      <c r="E37" s="18">
        <f t="shared" si="0"/>
        <v>1700000</v>
      </c>
      <c r="F37" s="25"/>
      <c r="G37" s="26">
        <v>0</v>
      </c>
      <c r="H37" s="25"/>
      <c r="I37" s="25">
        <v>37004.800000000003</v>
      </c>
      <c r="J37" s="25"/>
      <c r="K37" s="25"/>
      <c r="L37" s="25">
        <v>546930</v>
      </c>
      <c r="M37" s="50">
        <f t="shared" si="4"/>
        <v>583934.80000000005</v>
      </c>
      <c r="N37" s="21"/>
      <c r="O37" s="12"/>
      <c r="P37" s="12"/>
    </row>
    <row r="38" spans="2:17" x14ac:dyDescent="0.3">
      <c r="B38" s="23" t="s">
        <v>37</v>
      </c>
      <c r="C38" s="24">
        <v>225670</v>
      </c>
      <c r="D38" s="24"/>
      <c r="E38" s="18">
        <f t="shared" si="0"/>
        <v>225670</v>
      </c>
      <c r="F38" s="25"/>
      <c r="G38" s="26">
        <f>205591.4+354</f>
        <v>205945.4</v>
      </c>
      <c r="H38" s="25"/>
      <c r="I38" s="25"/>
      <c r="J38" s="25"/>
      <c r="K38" s="25"/>
      <c r="L38" s="25">
        <v>0</v>
      </c>
      <c r="M38" s="50">
        <f t="shared" si="4"/>
        <v>205945.4</v>
      </c>
      <c r="N38" s="21"/>
      <c r="O38" s="12"/>
      <c r="P38" s="12"/>
      <c r="Q38" s="31" t="e">
        <f>G41+M41+N41+#REF!+#REF!+#REF!+O41</f>
        <v>#REF!</v>
      </c>
    </row>
    <row r="39" spans="2:17" ht="21" customHeight="1" x14ac:dyDescent="0.3">
      <c r="B39" s="23" t="s">
        <v>38</v>
      </c>
      <c r="C39" s="24">
        <v>6654000</v>
      </c>
      <c r="D39" s="24"/>
      <c r="E39" s="18">
        <f t="shared" si="0"/>
        <v>6654000</v>
      </c>
      <c r="F39" s="25">
        <v>184900.24</v>
      </c>
      <c r="G39" s="26">
        <v>184900.24</v>
      </c>
      <c r="H39" s="25">
        <v>164300.24</v>
      </c>
      <c r="I39" s="25">
        <v>183500.24</v>
      </c>
      <c r="J39" s="25">
        <v>163500.24</v>
      </c>
      <c r="K39" s="25">
        <v>2024500</v>
      </c>
      <c r="L39" s="25">
        <v>174000</v>
      </c>
      <c r="M39" s="50">
        <f t="shared" si="4"/>
        <v>3079601.2</v>
      </c>
      <c r="N39" s="21"/>
      <c r="O39" s="21"/>
      <c r="P39" s="12"/>
    </row>
    <row r="40" spans="2:17" ht="30.6" customHeight="1" x14ac:dyDescent="0.3">
      <c r="B40" s="23" t="s">
        <v>39</v>
      </c>
      <c r="C40" s="24"/>
      <c r="D40" s="24"/>
      <c r="E40" s="18">
        <f t="shared" si="0"/>
        <v>0</v>
      </c>
      <c r="F40" s="25"/>
      <c r="G40" s="26"/>
      <c r="H40" s="25"/>
      <c r="I40" s="25"/>
      <c r="J40" s="25"/>
      <c r="K40" s="25"/>
      <c r="L40" s="25"/>
      <c r="M40" s="50">
        <f t="shared" si="4"/>
        <v>0</v>
      </c>
      <c r="N40" s="21"/>
      <c r="O40" s="21"/>
      <c r="P40" s="12"/>
    </row>
    <row r="41" spans="2:17" x14ac:dyDescent="0.3">
      <c r="B41" s="23" t="s">
        <v>40</v>
      </c>
      <c r="C41" s="24">
        <v>6881304</v>
      </c>
      <c r="D41" s="24"/>
      <c r="E41" s="18">
        <f t="shared" si="0"/>
        <v>6881304</v>
      </c>
      <c r="F41" s="25"/>
      <c r="G41" s="26">
        <v>1531.11</v>
      </c>
      <c r="H41" s="25">
        <v>50269.01</v>
      </c>
      <c r="I41" s="25">
        <f>1601487.29+15000.01</f>
        <v>1616487.3</v>
      </c>
      <c r="J41" s="25">
        <v>40984.94</v>
      </c>
      <c r="K41" s="25">
        <v>0</v>
      </c>
      <c r="L41" s="25">
        <v>117081.62</v>
      </c>
      <c r="M41" s="50">
        <f t="shared" si="4"/>
        <v>1826353.98</v>
      </c>
      <c r="N41" s="28"/>
      <c r="O41" s="28"/>
      <c r="P41" s="12"/>
    </row>
    <row r="42" spans="2:17" x14ac:dyDescent="0.3">
      <c r="B42" s="16" t="s">
        <v>41</v>
      </c>
      <c r="C42" s="17">
        <v>0</v>
      </c>
      <c r="D42" s="17">
        <v>0</v>
      </c>
      <c r="E42" s="18">
        <f t="shared" si="0"/>
        <v>0</v>
      </c>
      <c r="F42" s="19"/>
      <c r="G42" s="30"/>
      <c r="H42" s="19"/>
      <c r="I42" s="19"/>
      <c r="J42" s="19"/>
      <c r="K42" s="19"/>
      <c r="L42" s="19"/>
      <c r="M42" s="20">
        <f t="shared" si="4"/>
        <v>0</v>
      </c>
      <c r="N42" s="21"/>
      <c r="O42" s="21"/>
      <c r="P42" s="12"/>
    </row>
    <row r="43" spans="2:17" hidden="1" x14ac:dyDescent="0.3">
      <c r="B43" s="23" t="s">
        <v>42</v>
      </c>
      <c r="C43" s="24">
        <v>0</v>
      </c>
      <c r="D43" s="24">
        <v>0</v>
      </c>
      <c r="E43" s="18">
        <f t="shared" si="0"/>
        <v>0</v>
      </c>
      <c r="F43" s="19"/>
      <c r="G43" s="30"/>
      <c r="H43" s="19"/>
      <c r="I43" s="19"/>
      <c r="J43" s="19"/>
      <c r="K43" s="19"/>
      <c r="L43" s="19"/>
      <c r="M43" s="20">
        <f t="shared" si="4"/>
        <v>0</v>
      </c>
      <c r="N43" s="21"/>
      <c r="O43" s="21"/>
      <c r="P43" s="12"/>
    </row>
    <row r="44" spans="2:17" hidden="1" x14ac:dyDescent="0.3">
      <c r="B44" s="23" t="s">
        <v>43</v>
      </c>
      <c r="C44" s="24"/>
      <c r="D44" s="24"/>
      <c r="E44" s="18">
        <f t="shared" si="0"/>
        <v>0</v>
      </c>
      <c r="F44" s="19"/>
      <c r="G44" s="30"/>
      <c r="H44" s="19"/>
      <c r="I44" s="19"/>
      <c r="J44" s="19"/>
      <c r="K44" s="19"/>
      <c r="L44" s="19"/>
      <c r="M44" s="20">
        <f t="shared" si="4"/>
        <v>0</v>
      </c>
      <c r="N44" s="21"/>
      <c r="O44" s="21"/>
      <c r="P44" s="12"/>
    </row>
    <row r="45" spans="2:17" hidden="1" x14ac:dyDescent="0.3">
      <c r="B45" s="23" t="s">
        <v>44</v>
      </c>
      <c r="C45" s="24"/>
      <c r="D45" s="24"/>
      <c r="E45" s="18">
        <f t="shared" si="0"/>
        <v>0</v>
      </c>
      <c r="F45" s="19"/>
      <c r="G45" s="30"/>
      <c r="H45" s="19"/>
      <c r="I45" s="19"/>
      <c r="J45" s="19"/>
      <c r="K45" s="19"/>
      <c r="L45" s="19"/>
      <c r="M45" s="20">
        <f t="shared" si="4"/>
        <v>0</v>
      </c>
      <c r="N45" s="21"/>
      <c r="O45" s="21"/>
      <c r="P45" s="12"/>
    </row>
    <row r="46" spans="2:17" hidden="1" x14ac:dyDescent="0.3">
      <c r="B46" s="23" t="s">
        <v>45</v>
      </c>
      <c r="C46" s="24"/>
      <c r="D46" s="24"/>
      <c r="E46" s="18">
        <f t="shared" si="0"/>
        <v>0</v>
      </c>
      <c r="F46" s="19"/>
      <c r="G46" s="30"/>
      <c r="H46" s="19"/>
      <c r="I46" s="19"/>
      <c r="J46" s="19"/>
      <c r="K46" s="19"/>
      <c r="L46" s="19"/>
      <c r="M46" s="20">
        <f t="shared" si="4"/>
        <v>0</v>
      </c>
      <c r="N46" s="12"/>
      <c r="O46" s="12"/>
      <c r="P46" s="12"/>
    </row>
    <row r="47" spans="2:17" hidden="1" x14ac:dyDescent="0.3">
      <c r="B47" s="23" t="s">
        <v>46</v>
      </c>
      <c r="C47" s="24"/>
      <c r="D47" s="24"/>
      <c r="E47" s="18">
        <f t="shared" ref="E47:E78" si="9">SUM(C47:D47)</f>
        <v>0</v>
      </c>
      <c r="F47" s="19"/>
      <c r="G47" s="30"/>
      <c r="H47" s="19"/>
      <c r="I47" s="19"/>
      <c r="J47" s="19"/>
      <c r="K47" s="19"/>
      <c r="L47" s="19"/>
      <c r="M47" s="20">
        <f t="shared" si="4"/>
        <v>0</v>
      </c>
      <c r="N47" s="12"/>
      <c r="O47" s="12"/>
      <c r="P47" s="12"/>
    </row>
    <row r="48" spans="2:17" hidden="1" x14ac:dyDescent="0.3">
      <c r="B48" s="23" t="s">
        <v>47</v>
      </c>
      <c r="C48" s="24"/>
      <c r="D48" s="24"/>
      <c r="E48" s="18">
        <f t="shared" si="9"/>
        <v>0</v>
      </c>
      <c r="F48" s="19"/>
      <c r="G48" s="30"/>
      <c r="H48" s="19"/>
      <c r="I48" s="19"/>
      <c r="J48" s="19"/>
      <c r="K48" s="19"/>
      <c r="L48" s="19"/>
      <c r="M48" s="20">
        <f t="shared" si="4"/>
        <v>0</v>
      </c>
      <c r="N48" s="12"/>
      <c r="O48" s="12"/>
      <c r="P48" s="12"/>
    </row>
    <row r="49" spans="2:16" hidden="1" x14ac:dyDescent="0.3">
      <c r="B49" s="23" t="s">
        <v>48</v>
      </c>
      <c r="C49" s="24"/>
      <c r="D49" s="24"/>
      <c r="E49" s="18">
        <f t="shared" si="9"/>
        <v>0</v>
      </c>
      <c r="F49" s="19"/>
      <c r="G49" s="30"/>
      <c r="H49" s="19"/>
      <c r="I49" s="19"/>
      <c r="J49" s="19"/>
      <c r="K49" s="19"/>
      <c r="L49" s="19"/>
      <c r="M49" s="20">
        <f t="shared" si="4"/>
        <v>0</v>
      </c>
      <c r="N49" s="12"/>
      <c r="O49" s="12"/>
      <c r="P49" s="12"/>
    </row>
    <row r="50" spans="2:16" x14ac:dyDescent="0.3">
      <c r="B50" s="16" t="s">
        <v>49</v>
      </c>
      <c r="C50" s="32"/>
      <c r="D50" s="32"/>
      <c r="E50" s="18">
        <f t="shared" si="9"/>
        <v>0</v>
      </c>
      <c r="F50" s="19"/>
      <c r="G50" s="30"/>
      <c r="H50" s="19"/>
      <c r="I50" s="19"/>
      <c r="J50" s="19"/>
      <c r="K50" s="19"/>
      <c r="L50" s="19"/>
      <c r="M50" s="20">
        <f t="shared" si="4"/>
        <v>0</v>
      </c>
      <c r="N50" s="12"/>
      <c r="O50" s="12"/>
      <c r="P50" s="12"/>
    </row>
    <row r="51" spans="2:16" hidden="1" x14ac:dyDescent="0.3">
      <c r="B51" s="23" t="s">
        <v>50</v>
      </c>
      <c r="C51" s="24"/>
      <c r="D51" s="24"/>
      <c r="E51" s="18">
        <f t="shared" si="9"/>
        <v>0</v>
      </c>
      <c r="F51" s="19"/>
      <c r="G51" s="30"/>
      <c r="H51" s="19"/>
      <c r="I51" s="19"/>
      <c r="J51" s="19"/>
      <c r="K51" s="19"/>
      <c r="L51" s="19"/>
      <c r="M51" s="20">
        <f t="shared" si="4"/>
        <v>0</v>
      </c>
      <c r="N51" s="12"/>
      <c r="O51" s="12"/>
      <c r="P51" s="12"/>
    </row>
    <row r="52" spans="2:16" hidden="1" x14ac:dyDescent="0.3">
      <c r="B52" s="23" t="s">
        <v>51</v>
      </c>
      <c r="C52" s="24"/>
      <c r="D52" s="24"/>
      <c r="E52" s="18">
        <f t="shared" si="9"/>
        <v>0</v>
      </c>
      <c r="F52" s="19"/>
      <c r="G52" s="30"/>
      <c r="H52" s="19"/>
      <c r="I52" s="19"/>
      <c r="J52" s="19"/>
      <c r="K52" s="19"/>
      <c r="L52" s="19"/>
      <c r="M52" s="20">
        <f t="shared" si="4"/>
        <v>0</v>
      </c>
      <c r="N52" s="12"/>
      <c r="O52" s="12"/>
      <c r="P52" s="12"/>
    </row>
    <row r="53" spans="2:16" hidden="1" x14ac:dyDescent="0.3">
      <c r="B53" s="23" t="s">
        <v>52</v>
      </c>
      <c r="C53" s="24"/>
      <c r="D53" s="24"/>
      <c r="E53" s="18">
        <f t="shared" si="9"/>
        <v>0</v>
      </c>
      <c r="F53" s="19"/>
      <c r="G53" s="30"/>
      <c r="H53" s="19"/>
      <c r="I53" s="19"/>
      <c r="J53" s="19"/>
      <c r="K53" s="19"/>
      <c r="L53" s="19"/>
      <c r="M53" s="20">
        <f t="shared" si="4"/>
        <v>0</v>
      </c>
      <c r="N53" s="21"/>
      <c r="O53" s="12"/>
      <c r="P53" s="12"/>
    </row>
    <row r="54" spans="2:16" hidden="1" x14ac:dyDescent="0.3">
      <c r="B54" s="23" t="s">
        <v>53</v>
      </c>
      <c r="C54" s="24"/>
      <c r="D54" s="24"/>
      <c r="E54" s="18">
        <f t="shared" si="9"/>
        <v>0</v>
      </c>
      <c r="F54" s="19"/>
      <c r="G54" s="30"/>
      <c r="H54" s="19"/>
      <c r="I54" s="19"/>
      <c r="J54" s="19"/>
      <c r="K54" s="19"/>
      <c r="L54" s="19"/>
      <c r="M54" s="20">
        <f t="shared" si="4"/>
        <v>0</v>
      </c>
      <c r="N54" s="21"/>
      <c r="O54" s="12"/>
      <c r="P54" s="12"/>
    </row>
    <row r="55" spans="2:16" hidden="1" x14ac:dyDescent="0.3">
      <c r="B55" s="23" t="s">
        <v>54</v>
      </c>
      <c r="C55" s="24"/>
      <c r="D55" s="24"/>
      <c r="E55" s="18">
        <f t="shared" si="9"/>
        <v>0</v>
      </c>
      <c r="F55" s="19"/>
      <c r="G55" s="30"/>
      <c r="H55" s="19"/>
      <c r="I55" s="19"/>
      <c r="J55" s="19"/>
      <c r="K55" s="19"/>
      <c r="L55" s="19"/>
      <c r="M55" s="20">
        <f t="shared" si="4"/>
        <v>0</v>
      </c>
      <c r="N55" s="21"/>
      <c r="O55" s="12"/>
      <c r="P55" s="12"/>
    </row>
    <row r="56" spans="2:16" hidden="1" x14ac:dyDescent="0.3">
      <c r="B56" s="23" t="s">
        <v>55</v>
      </c>
      <c r="C56" s="24"/>
      <c r="D56" s="24"/>
      <c r="E56" s="18">
        <f t="shared" si="9"/>
        <v>0</v>
      </c>
      <c r="F56" s="19"/>
      <c r="G56" s="30"/>
      <c r="H56" s="19"/>
      <c r="I56" s="19"/>
      <c r="J56" s="19"/>
      <c r="K56" s="19"/>
      <c r="L56" s="19"/>
      <c r="M56" s="20">
        <f t="shared" si="4"/>
        <v>0</v>
      </c>
      <c r="N56" s="21"/>
      <c r="O56" s="12"/>
      <c r="P56" s="12"/>
    </row>
    <row r="57" spans="2:16" hidden="1" x14ac:dyDescent="0.3">
      <c r="B57" s="23" t="s">
        <v>56</v>
      </c>
      <c r="C57" s="24"/>
      <c r="D57" s="24"/>
      <c r="E57" s="18">
        <f t="shared" si="9"/>
        <v>0</v>
      </c>
      <c r="F57" s="19"/>
      <c r="G57" s="30"/>
      <c r="H57" s="19"/>
      <c r="I57" s="19"/>
      <c r="J57" s="19"/>
      <c r="K57" s="19"/>
      <c r="L57" s="19"/>
      <c r="M57" s="20">
        <f t="shared" si="4"/>
        <v>0</v>
      </c>
      <c r="N57" s="21"/>
      <c r="O57" s="12"/>
      <c r="P57" s="12"/>
    </row>
    <row r="58" spans="2:16" x14ac:dyDescent="0.3">
      <c r="B58" s="16" t="s">
        <v>57</v>
      </c>
      <c r="C58" s="17">
        <f>+C59+C60+C61+C62+C63+C64+C65+C66+C67</f>
        <v>10642556</v>
      </c>
      <c r="D58" s="17"/>
      <c r="E58" s="18">
        <f t="shared" si="9"/>
        <v>10642556</v>
      </c>
      <c r="F58" s="19"/>
      <c r="G58" s="30"/>
      <c r="H58" s="19"/>
      <c r="I58" s="18">
        <f>+I59+I60+I61+I62+I63+I64+I65+I66+I67</f>
        <v>93001.7</v>
      </c>
      <c r="J58" s="18">
        <f>+J59+J60+J61+J62+J63+J64+J65+J66+J67</f>
        <v>961400.07</v>
      </c>
      <c r="K58" s="18">
        <f t="shared" ref="K58:L58" si="10">+K59+K60+K61+K62+K63+K64+K65+K66+K67</f>
        <v>0</v>
      </c>
      <c r="L58" s="18">
        <f t="shared" si="10"/>
        <v>37760</v>
      </c>
      <c r="M58" s="20">
        <f>SUM(F58:L58)</f>
        <v>1092161.77</v>
      </c>
      <c r="N58" s="12"/>
      <c r="O58" s="12"/>
      <c r="P58" s="12"/>
    </row>
    <row r="59" spans="2:16" x14ac:dyDescent="0.3">
      <c r="B59" s="23" t="s">
        <v>58</v>
      </c>
      <c r="C59" s="33">
        <v>10142556</v>
      </c>
      <c r="D59" s="33"/>
      <c r="E59" s="18">
        <f t="shared" si="9"/>
        <v>10142556</v>
      </c>
      <c r="F59" s="53"/>
      <c r="G59" s="54"/>
      <c r="H59" s="53"/>
      <c r="I59" s="55">
        <v>93001.7</v>
      </c>
      <c r="J59" s="55">
        <v>961400.07</v>
      </c>
      <c r="K59" s="55">
        <v>0</v>
      </c>
      <c r="L59" s="72"/>
      <c r="M59" s="50">
        <f t="shared" ref="M59:M70" si="11">SUM(F59:L59)</f>
        <v>1054401.77</v>
      </c>
      <c r="N59" s="21"/>
      <c r="O59" s="12"/>
      <c r="P59" s="12"/>
    </row>
    <row r="60" spans="2:16" x14ac:dyDescent="0.3">
      <c r="B60" s="23" t="s">
        <v>59</v>
      </c>
      <c r="C60" s="33"/>
      <c r="D60" s="33"/>
      <c r="E60" s="18">
        <f t="shared" si="9"/>
        <v>0</v>
      </c>
      <c r="F60" s="25"/>
      <c r="G60" s="26"/>
      <c r="H60" s="25"/>
      <c r="I60" s="25"/>
      <c r="J60" s="25">
        <v>0</v>
      </c>
      <c r="K60" s="25">
        <v>0</v>
      </c>
      <c r="L60" s="25"/>
      <c r="M60" s="50">
        <f t="shared" si="11"/>
        <v>0</v>
      </c>
      <c r="N60" s="12"/>
      <c r="O60" s="12"/>
      <c r="P60" s="12"/>
    </row>
    <row r="61" spans="2:16" x14ac:dyDescent="0.3">
      <c r="B61" s="23" t="s">
        <v>60</v>
      </c>
      <c r="C61" s="24"/>
      <c r="D61" s="24"/>
      <c r="E61" s="18">
        <f t="shared" si="9"/>
        <v>0</v>
      </c>
      <c r="F61" s="25"/>
      <c r="G61" s="26"/>
      <c r="H61" s="25"/>
      <c r="I61" s="25"/>
      <c r="J61" s="25"/>
      <c r="K61" s="25"/>
      <c r="L61" s="25"/>
      <c r="M61" s="50">
        <f t="shared" si="11"/>
        <v>0</v>
      </c>
      <c r="N61" s="12"/>
      <c r="O61" s="12"/>
      <c r="P61" s="12"/>
    </row>
    <row r="62" spans="2:16" x14ac:dyDescent="0.3">
      <c r="B62" s="23" t="s">
        <v>61</v>
      </c>
      <c r="C62" s="24">
        <v>0</v>
      </c>
      <c r="D62" s="24">
        <v>0</v>
      </c>
      <c r="E62" s="18">
        <f t="shared" si="9"/>
        <v>0</v>
      </c>
      <c r="F62" s="25"/>
      <c r="G62" s="26"/>
      <c r="H62" s="25"/>
      <c r="I62" s="25"/>
      <c r="J62" s="25"/>
      <c r="K62" s="25"/>
      <c r="L62" s="25"/>
      <c r="M62" s="50">
        <f t="shared" si="11"/>
        <v>0</v>
      </c>
      <c r="N62" s="12"/>
      <c r="O62" s="12"/>
      <c r="P62" s="12"/>
    </row>
    <row r="63" spans="2:16" x14ac:dyDescent="0.3">
      <c r="B63" s="23" t="s">
        <v>62</v>
      </c>
      <c r="C63" s="24">
        <v>500000</v>
      </c>
      <c r="D63" s="24">
        <v>0</v>
      </c>
      <c r="E63" s="18">
        <f t="shared" si="9"/>
        <v>500000</v>
      </c>
      <c r="F63" s="25"/>
      <c r="G63" s="26"/>
      <c r="H63" s="25"/>
      <c r="I63" s="25"/>
      <c r="J63" s="25"/>
      <c r="K63" s="25"/>
      <c r="L63" s="25">
        <v>37760</v>
      </c>
      <c r="M63" s="50">
        <f t="shared" si="11"/>
        <v>37760</v>
      </c>
      <c r="N63" s="12"/>
      <c r="O63" s="12"/>
      <c r="P63" s="12"/>
    </row>
    <row r="64" spans="2:16" x14ac:dyDescent="0.3">
      <c r="B64" s="23" t="s">
        <v>63</v>
      </c>
      <c r="C64" s="24"/>
      <c r="D64" s="24"/>
      <c r="E64" s="18">
        <f t="shared" si="9"/>
        <v>0</v>
      </c>
      <c r="F64" s="25"/>
      <c r="G64" s="26"/>
      <c r="H64" s="25"/>
      <c r="I64" s="25"/>
      <c r="J64" s="25"/>
      <c r="K64" s="25"/>
      <c r="L64" s="25"/>
      <c r="M64" s="50">
        <f t="shared" si="11"/>
        <v>0</v>
      </c>
      <c r="N64" s="12"/>
      <c r="O64" s="12"/>
      <c r="P64" s="12"/>
    </row>
    <row r="65" spans="2:16" x14ac:dyDescent="0.3">
      <c r="B65" s="23" t="s">
        <v>64</v>
      </c>
      <c r="C65" s="24"/>
      <c r="D65" s="24"/>
      <c r="E65" s="18">
        <f t="shared" si="9"/>
        <v>0</v>
      </c>
      <c r="F65" s="25"/>
      <c r="G65" s="26"/>
      <c r="H65" s="25"/>
      <c r="I65" s="25"/>
      <c r="J65" s="25"/>
      <c r="K65" s="25"/>
      <c r="L65" s="25"/>
      <c r="M65" s="50">
        <f t="shared" si="11"/>
        <v>0</v>
      </c>
      <c r="N65" s="12"/>
      <c r="O65" s="12"/>
      <c r="P65" s="12"/>
    </row>
    <row r="66" spans="2:16" x14ac:dyDescent="0.3">
      <c r="B66" s="23" t="s">
        <v>65</v>
      </c>
      <c r="C66" s="24">
        <v>0</v>
      </c>
      <c r="D66" s="24">
        <v>0</v>
      </c>
      <c r="E66" s="18">
        <f t="shared" si="9"/>
        <v>0</v>
      </c>
      <c r="F66" s="25"/>
      <c r="G66" s="26"/>
      <c r="H66" s="25"/>
      <c r="I66" s="25"/>
      <c r="J66" s="25"/>
      <c r="K66" s="25"/>
      <c r="L66" s="25"/>
      <c r="M66" s="50">
        <f t="shared" si="11"/>
        <v>0</v>
      </c>
      <c r="N66" s="12"/>
      <c r="O66" s="12"/>
      <c r="P66" s="12"/>
    </row>
    <row r="67" spans="2:16" x14ac:dyDescent="0.3">
      <c r="B67" s="23" t="s">
        <v>66</v>
      </c>
      <c r="C67" s="24"/>
      <c r="D67" s="24"/>
      <c r="E67" s="18">
        <f t="shared" si="9"/>
        <v>0</v>
      </c>
      <c r="F67" s="25"/>
      <c r="G67" s="26"/>
      <c r="H67" s="25"/>
      <c r="I67" s="25"/>
      <c r="J67" s="25"/>
      <c r="K67" s="25"/>
      <c r="L67" s="25"/>
      <c r="M67" s="50">
        <f t="shared" si="11"/>
        <v>0</v>
      </c>
      <c r="N67" s="12"/>
      <c r="O67" s="34"/>
      <c r="P67" s="12"/>
    </row>
    <row r="68" spans="2:16" x14ac:dyDescent="0.3">
      <c r="B68" s="16" t="s">
        <v>67</v>
      </c>
      <c r="C68" s="17">
        <f>+C69+C70</f>
        <v>1242516560</v>
      </c>
      <c r="D68" s="17">
        <f>+D69+D70</f>
        <v>0</v>
      </c>
      <c r="E68" s="18">
        <f t="shared" si="9"/>
        <v>1242516560</v>
      </c>
      <c r="F68" s="19"/>
      <c r="G68" s="30">
        <f t="shared" ref="G68:L68" si="12">+G69+G70</f>
        <v>94144217.320000008</v>
      </c>
      <c r="H68" s="30">
        <f t="shared" si="12"/>
        <v>80427694.949999988</v>
      </c>
      <c r="I68" s="30">
        <f t="shared" si="12"/>
        <v>40116160.570000008</v>
      </c>
      <c r="J68" s="30">
        <f t="shared" si="12"/>
        <v>6983862.5800000001</v>
      </c>
      <c r="K68" s="30">
        <f t="shared" si="12"/>
        <v>30930817.509999998</v>
      </c>
      <c r="L68" s="30">
        <f t="shared" si="12"/>
        <v>60867804.260000005</v>
      </c>
      <c r="M68" s="20">
        <f t="shared" si="11"/>
        <v>313470557.19</v>
      </c>
      <c r="N68" s="12"/>
      <c r="O68" s="34"/>
      <c r="P68" s="12"/>
    </row>
    <row r="69" spans="2:16" x14ac:dyDescent="0.3">
      <c r="B69" s="23" t="s">
        <v>68</v>
      </c>
      <c r="C69" s="24">
        <v>0</v>
      </c>
      <c r="D69" s="24"/>
      <c r="E69" s="18">
        <f t="shared" si="9"/>
        <v>0</v>
      </c>
      <c r="F69" s="19"/>
      <c r="G69" s="30">
        <v>3097284.64</v>
      </c>
      <c r="H69" s="19">
        <f>2418615.7+10497435.23</f>
        <v>12916050.93</v>
      </c>
      <c r="I69" s="19">
        <v>1066082.5900000001</v>
      </c>
      <c r="J69" s="19">
        <v>3221892.18</v>
      </c>
      <c r="K69" s="19">
        <v>6414297.9299999997</v>
      </c>
      <c r="L69" s="19">
        <v>3424589.39</v>
      </c>
      <c r="M69" s="20">
        <f t="shared" si="11"/>
        <v>30140197.66</v>
      </c>
      <c r="N69" s="12"/>
      <c r="O69" s="34"/>
      <c r="P69" s="12"/>
    </row>
    <row r="70" spans="2:16" x14ac:dyDescent="0.3">
      <c r="B70" s="23" t="s">
        <v>69</v>
      </c>
      <c r="C70" s="24">
        <f>542516560+700000000</f>
        <v>1242516560</v>
      </c>
      <c r="D70" s="35"/>
      <c r="E70" s="18">
        <f t="shared" si="9"/>
        <v>1242516560</v>
      </c>
      <c r="F70" s="19"/>
      <c r="G70" s="30">
        <v>91046932.680000007</v>
      </c>
      <c r="H70" s="19">
        <v>67511644.019999996</v>
      </c>
      <c r="I70" s="19">
        <f>13688862.89+25361215.09</f>
        <v>39050077.980000004</v>
      </c>
      <c r="J70" s="19">
        <v>3761970.4</v>
      </c>
      <c r="K70" s="19">
        <v>24516519.579999998</v>
      </c>
      <c r="L70" s="19">
        <f>16543163.74+40900051.13</f>
        <v>57443214.870000005</v>
      </c>
      <c r="M70" s="20">
        <f t="shared" si="11"/>
        <v>283330359.53000003</v>
      </c>
      <c r="N70" s="15"/>
      <c r="O70" s="34"/>
      <c r="P70" s="12"/>
    </row>
    <row r="71" spans="2:16" hidden="1" x14ac:dyDescent="0.3">
      <c r="B71" s="23" t="s">
        <v>70</v>
      </c>
      <c r="C71" s="24"/>
      <c r="D71" s="24"/>
      <c r="E71" s="18">
        <f t="shared" si="9"/>
        <v>0</v>
      </c>
      <c r="F71" s="25"/>
      <c r="G71" s="26"/>
      <c r="H71" s="25"/>
      <c r="I71" s="25"/>
      <c r="J71" s="25"/>
      <c r="K71" s="25"/>
      <c r="L71" s="25"/>
      <c r="M71" s="27"/>
      <c r="N71" s="21"/>
      <c r="O71" s="34"/>
      <c r="P71" s="12"/>
    </row>
    <row r="72" spans="2:16" ht="27.6" hidden="1" x14ac:dyDescent="0.3">
      <c r="B72" s="23" t="s">
        <v>71</v>
      </c>
      <c r="C72" s="24"/>
      <c r="D72" s="24"/>
      <c r="E72" s="18">
        <f t="shared" si="9"/>
        <v>0</v>
      </c>
      <c r="F72" s="25"/>
      <c r="G72" s="26"/>
      <c r="H72" s="25"/>
      <c r="I72" s="25"/>
      <c r="J72" s="25"/>
      <c r="K72" s="25"/>
      <c r="L72" s="25"/>
      <c r="M72" s="36"/>
      <c r="N72" s="28"/>
      <c r="O72" s="34"/>
      <c r="P72" s="12"/>
    </row>
    <row r="73" spans="2:16" x14ac:dyDescent="0.3">
      <c r="B73" s="16" t="s">
        <v>72</v>
      </c>
      <c r="C73" s="32"/>
      <c r="D73" s="32"/>
      <c r="E73" s="18">
        <f t="shared" si="9"/>
        <v>0</v>
      </c>
      <c r="F73" s="25"/>
      <c r="G73" s="26"/>
      <c r="H73" s="25"/>
      <c r="I73" s="25"/>
      <c r="J73" s="25"/>
      <c r="K73" s="25"/>
      <c r="L73" s="25"/>
      <c r="M73" s="50">
        <f t="shared" ref="M73:M90" si="13">SUM(F73:L73)</f>
        <v>0</v>
      </c>
      <c r="N73" s="12"/>
      <c r="O73" s="34"/>
      <c r="P73" s="12"/>
    </row>
    <row r="74" spans="2:16" hidden="1" x14ac:dyDescent="0.3">
      <c r="B74" s="23" t="s">
        <v>73</v>
      </c>
      <c r="C74" s="24"/>
      <c r="D74" s="24"/>
      <c r="E74" s="18">
        <f t="shared" si="9"/>
        <v>0</v>
      </c>
      <c r="F74" s="25"/>
      <c r="G74" s="26"/>
      <c r="H74" s="25"/>
      <c r="I74" s="25"/>
      <c r="J74" s="25"/>
      <c r="K74" s="25"/>
      <c r="L74" s="25"/>
      <c r="M74" s="50">
        <f t="shared" si="13"/>
        <v>0</v>
      </c>
      <c r="N74" s="12"/>
      <c r="O74" s="34"/>
      <c r="P74" s="12"/>
    </row>
    <row r="75" spans="2:16" hidden="1" x14ac:dyDescent="0.3">
      <c r="B75" s="23" t="s">
        <v>74</v>
      </c>
      <c r="C75" s="24"/>
      <c r="D75" s="24"/>
      <c r="E75" s="18">
        <f t="shared" si="9"/>
        <v>0</v>
      </c>
      <c r="F75" s="25"/>
      <c r="G75" s="26"/>
      <c r="H75" s="25"/>
      <c r="I75" s="25"/>
      <c r="J75" s="25"/>
      <c r="K75" s="25"/>
      <c r="L75" s="25"/>
      <c r="M75" s="50">
        <f t="shared" si="13"/>
        <v>0</v>
      </c>
      <c r="N75" s="12"/>
      <c r="O75" s="34"/>
      <c r="P75" s="12"/>
    </row>
    <row r="76" spans="2:16" x14ac:dyDescent="0.3">
      <c r="B76" s="16" t="s">
        <v>75</v>
      </c>
      <c r="C76" s="32"/>
      <c r="D76" s="32"/>
      <c r="E76" s="18">
        <f t="shared" si="9"/>
        <v>0</v>
      </c>
      <c r="F76" s="25"/>
      <c r="G76" s="26"/>
      <c r="H76" s="25"/>
      <c r="I76" s="25"/>
      <c r="J76" s="25"/>
      <c r="K76" s="25"/>
      <c r="L76" s="25"/>
      <c r="M76" s="50">
        <f t="shared" si="13"/>
        <v>0</v>
      </c>
      <c r="N76" s="12"/>
      <c r="O76" s="34"/>
      <c r="P76" s="12"/>
    </row>
    <row r="77" spans="2:16" hidden="1" x14ac:dyDescent="0.3">
      <c r="B77" s="23" t="s">
        <v>76</v>
      </c>
      <c r="C77" s="24"/>
      <c r="D77" s="24"/>
      <c r="E77" s="18">
        <f t="shared" si="9"/>
        <v>0</v>
      </c>
      <c r="F77" s="25"/>
      <c r="G77" s="26"/>
      <c r="H77" s="25"/>
      <c r="I77" s="25"/>
      <c r="J77" s="25"/>
      <c r="K77" s="25"/>
      <c r="L77" s="25"/>
      <c r="M77" s="50">
        <f t="shared" si="13"/>
        <v>0</v>
      </c>
      <c r="N77" s="12"/>
      <c r="O77" s="34"/>
      <c r="P77" s="12"/>
    </row>
    <row r="78" spans="2:16" hidden="1" x14ac:dyDescent="0.3">
      <c r="B78" s="23" t="s">
        <v>77</v>
      </c>
      <c r="C78" s="24"/>
      <c r="D78" s="24"/>
      <c r="E78" s="18">
        <f t="shared" si="9"/>
        <v>0</v>
      </c>
      <c r="F78" s="25"/>
      <c r="G78" s="26"/>
      <c r="H78" s="25"/>
      <c r="I78" s="25"/>
      <c r="J78" s="25"/>
      <c r="K78" s="25"/>
      <c r="L78" s="25"/>
      <c r="M78" s="50">
        <f t="shared" si="13"/>
        <v>0</v>
      </c>
      <c r="N78" s="12"/>
      <c r="O78" s="34"/>
      <c r="P78" s="12"/>
    </row>
    <row r="79" spans="2:16" hidden="1" x14ac:dyDescent="0.3">
      <c r="B79" s="23" t="s">
        <v>78</v>
      </c>
      <c r="C79" s="24"/>
      <c r="D79" s="24"/>
      <c r="E79" s="18">
        <f t="shared" ref="E79:E92" si="14">SUM(C79:D79)</f>
        <v>0</v>
      </c>
      <c r="F79" s="25"/>
      <c r="G79" s="26"/>
      <c r="H79" s="25"/>
      <c r="I79" s="25"/>
      <c r="J79" s="25"/>
      <c r="K79" s="25"/>
      <c r="L79" s="25"/>
      <c r="M79" s="50">
        <f t="shared" si="13"/>
        <v>0</v>
      </c>
      <c r="N79" s="12"/>
      <c r="O79" s="34"/>
      <c r="P79" s="12"/>
    </row>
    <row r="80" spans="2:16" x14ac:dyDescent="0.3">
      <c r="B80" s="37" t="s">
        <v>79</v>
      </c>
      <c r="C80" s="17"/>
      <c r="D80" s="17"/>
      <c r="E80" s="18">
        <f t="shared" si="14"/>
        <v>0</v>
      </c>
      <c r="F80" s="25"/>
      <c r="G80" s="26"/>
      <c r="H80" s="25"/>
      <c r="I80" s="25"/>
      <c r="J80" s="25"/>
      <c r="K80" s="25"/>
      <c r="L80" s="25"/>
      <c r="M80" s="50">
        <f t="shared" si="13"/>
        <v>0</v>
      </c>
      <c r="N80" s="38"/>
      <c r="O80" s="34"/>
      <c r="P80" s="12"/>
    </row>
    <row r="81" spans="2:16" x14ac:dyDescent="0.3">
      <c r="B81" s="16" t="s">
        <v>80</v>
      </c>
      <c r="C81" s="39"/>
      <c r="D81" s="39"/>
      <c r="E81" s="18">
        <f t="shared" si="14"/>
        <v>0</v>
      </c>
      <c r="F81" s="25"/>
      <c r="G81" s="26"/>
      <c r="H81" s="25"/>
      <c r="I81" s="25"/>
      <c r="J81" s="25"/>
      <c r="K81" s="25"/>
      <c r="L81" s="25"/>
      <c r="M81" s="50">
        <f t="shared" si="13"/>
        <v>0</v>
      </c>
      <c r="N81" s="12"/>
      <c r="O81" s="34"/>
      <c r="P81" s="12"/>
    </row>
    <row r="82" spans="2:16" x14ac:dyDescent="0.3">
      <c r="B82" s="16" t="s">
        <v>81</v>
      </c>
      <c r="C82" s="32"/>
      <c r="D82" s="32"/>
      <c r="E82" s="18">
        <f t="shared" si="14"/>
        <v>0</v>
      </c>
      <c r="F82" s="25"/>
      <c r="G82" s="26"/>
      <c r="H82" s="25"/>
      <c r="I82" s="25"/>
      <c r="J82" s="25"/>
      <c r="K82" s="25"/>
      <c r="L82" s="25"/>
      <c r="M82" s="50">
        <f t="shared" si="13"/>
        <v>0</v>
      </c>
      <c r="N82" s="12"/>
      <c r="O82" s="12"/>
      <c r="P82" s="12"/>
    </row>
    <row r="83" spans="2:16" hidden="1" x14ac:dyDescent="0.3">
      <c r="B83" s="23" t="s">
        <v>82</v>
      </c>
      <c r="C83" s="24">
        <v>0</v>
      </c>
      <c r="D83" s="24">
        <v>0</v>
      </c>
      <c r="E83" s="18">
        <f t="shared" si="14"/>
        <v>0</v>
      </c>
      <c r="F83" s="25"/>
      <c r="G83" s="26"/>
      <c r="H83" s="25"/>
      <c r="I83" s="25"/>
      <c r="J83" s="25"/>
      <c r="K83" s="25"/>
      <c r="L83" s="25"/>
      <c r="M83" s="50">
        <f t="shared" si="13"/>
        <v>0</v>
      </c>
    </row>
    <row r="84" spans="2:16" hidden="1" x14ac:dyDescent="0.3">
      <c r="B84" s="23" t="s">
        <v>83</v>
      </c>
      <c r="C84" s="24">
        <v>0</v>
      </c>
      <c r="D84" s="24">
        <v>0</v>
      </c>
      <c r="E84" s="18">
        <f t="shared" si="14"/>
        <v>0</v>
      </c>
      <c r="F84" s="25"/>
      <c r="G84" s="26"/>
      <c r="H84" s="25"/>
      <c r="I84" s="25"/>
      <c r="J84" s="25"/>
      <c r="K84" s="25"/>
      <c r="L84" s="25"/>
      <c r="M84" s="50">
        <f t="shared" si="13"/>
        <v>0</v>
      </c>
    </row>
    <row r="85" spans="2:16" x14ac:dyDescent="0.3">
      <c r="B85" s="16" t="s">
        <v>84</v>
      </c>
      <c r="C85" s="32"/>
      <c r="D85" s="32"/>
      <c r="E85" s="18">
        <f t="shared" si="14"/>
        <v>0</v>
      </c>
      <c r="F85" s="25"/>
      <c r="G85" s="26"/>
      <c r="H85" s="25"/>
      <c r="I85" s="25"/>
      <c r="J85" s="25"/>
      <c r="K85" s="25"/>
      <c r="L85" s="25"/>
      <c r="M85" s="50">
        <f t="shared" si="13"/>
        <v>0</v>
      </c>
    </row>
    <row r="86" spans="2:16" hidden="1" x14ac:dyDescent="0.3">
      <c r="B86" s="23" t="s">
        <v>85</v>
      </c>
      <c r="C86" s="24">
        <v>0</v>
      </c>
      <c r="D86" s="24">
        <v>0</v>
      </c>
      <c r="E86" s="18">
        <f t="shared" si="14"/>
        <v>0</v>
      </c>
      <c r="F86" s="25"/>
      <c r="G86" s="26"/>
      <c r="H86" s="25"/>
      <c r="I86" s="25"/>
      <c r="J86" s="25"/>
      <c r="K86" s="25"/>
      <c r="L86" s="25"/>
      <c r="M86" s="50">
        <f t="shared" si="13"/>
        <v>0</v>
      </c>
    </row>
    <row r="87" spans="2:16" hidden="1" x14ac:dyDescent="0.3">
      <c r="B87" s="23" t="s">
        <v>86</v>
      </c>
      <c r="C87" s="24">
        <v>0</v>
      </c>
      <c r="D87" s="24">
        <v>0</v>
      </c>
      <c r="E87" s="18">
        <f t="shared" si="14"/>
        <v>0</v>
      </c>
      <c r="F87" s="25"/>
      <c r="G87" s="26"/>
      <c r="H87" s="25"/>
      <c r="I87" s="25"/>
      <c r="J87" s="25"/>
      <c r="K87" s="25"/>
      <c r="L87" s="25"/>
      <c r="M87" s="50">
        <f t="shared" si="13"/>
        <v>0</v>
      </c>
    </row>
    <row r="88" spans="2:16" x14ac:dyDescent="0.3">
      <c r="B88" s="16" t="s">
        <v>87</v>
      </c>
      <c r="C88" s="32"/>
      <c r="D88" s="32"/>
      <c r="E88" s="18">
        <f t="shared" si="14"/>
        <v>0</v>
      </c>
      <c r="F88" s="25"/>
      <c r="G88" s="26"/>
      <c r="H88" s="25"/>
      <c r="I88" s="25"/>
      <c r="J88" s="25"/>
      <c r="K88" s="25"/>
      <c r="L88" s="25"/>
      <c r="M88" s="50">
        <f t="shared" si="13"/>
        <v>0</v>
      </c>
    </row>
    <row r="89" spans="2:16" hidden="1" x14ac:dyDescent="0.3">
      <c r="B89" s="23" t="s">
        <v>88</v>
      </c>
      <c r="C89" s="24">
        <v>0</v>
      </c>
      <c r="D89" s="24">
        <v>0</v>
      </c>
      <c r="E89" s="18">
        <f t="shared" si="14"/>
        <v>0</v>
      </c>
      <c r="F89" s="25"/>
      <c r="G89" s="26"/>
      <c r="H89" s="25"/>
      <c r="I89" s="25"/>
      <c r="J89" s="25"/>
      <c r="K89" s="25"/>
      <c r="L89" s="25"/>
      <c r="M89" s="50">
        <f t="shared" si="13"/>
        <v>0</v>
      </c>
    </row>
    <row r="90" spans="2:16" x14ac:dyDescent="0.3">
      <c r="B90" s="37" t="s">
        <v>89</v>
      </c>
      <c r="C90" s="32"/>
      <c r="D90" s="32"/>
      <c r="E90" s="18">
        <f t="shared" si="14"/>
        <v>0</v>
      </c>
      <c r="F90" s="25"/>
      <c r="G90" s="26"/>
      <c r="H90" s="25"/>
      <c r="I90" s="25"/>
      <c r="J90" s="25"/>
      <c r="K90" s="25"/>
      <c r="L90" s="25"/>
      <c r="M90" s="50">
        <f t="shared" si="13"/>
        <v>0</v>
      </c>
    </row>
    <row r="91" spans="2:16" hidden="1" x14ac:dyDescent="0.3">
      <c r="B91" s="41"/>
      <c r="C91" s="42"/>
      <c r="D91" s="42"/>
      <c r="E91" s="18">
        <f t="shared" si="14"/>
        <v>0</v>
      </c>
      <c r="F91" s="25"/>
      <c r="G91" s="26"/>
      <c r="H91" s="25"/>
      <c r="I91" s="25"/>
      <c r="J91" s="25"/>
      <c r="K91" s="25"/>
      <c r="L91" s="25"/>
      <c r="M91" s="40"/>
    </row>
    <row r="92" spans="2:16" x14ac:dyDescent="0.3">
      <c r="B92" s="37" t="s">
        <v>90</v>
      </c>
      <c r="C92" s="17">
        <f>+C16+C22+C32+C42+C50+C58+C68</f>
        <v>1524269892</v>
      </c>
      <c r="D92" s="17">
        <f>+D16+D22+D32+D42+D50+D58+D68</f>
        <v>0</v>
      </c>
      <c r="E92" s="18">
        <f t="shared" si="14"/>
        <v>1524269892</v>
      </c>
      <c r="F92" s="18">
        <f>+F16+F22+F32+F42+F50+F58+F68</f>
        <v>10426521.590000002</v>
      </c>
      <c r="G92" s="18">
        <f t="shared" ref="G92:J92" si="15">+G16+G22+G32+G42+G50+G58+G68</f>
        <v>106457276.86000001</v>
      </c>
      <c r="H92" s="18">
        <f t="shared" si="15"/>
        <v>131617195.53999999</v>
      </c>
      <c r="I92" s="18">
        <f t="shared" si="15"/>
        <v>58534171.720000006</v>
      </c>
      <c r="J92" s="18">
        <f t="shared" si="15"/>
        <v>34608648.259999998</v>
      </c>
      <c r="K92" s="18">
        <f t="shared" ref="K92:L92" si="16">+K16+K22+K32+K42+K50+K58+K68</f>
        <v>51373478.169999994</v>
      </c>
      <c r="L92" s="18">
        <f t="shared" si="16"/>
        <v>95736271.670000017</v>
      </c>
      <c r="M92" s="73">
        <f t="shared" ref="M92" si="17">SUM(F92:L92)</f>
        <v>488753563.81000006</v>
      </c>
      <c r="N92" s="31"/>
    </row>
    <row r="93" spans="2:16" ht="14.4" x14ac:dyDescent="0.3">
      <c r="B93" s="8" t="s">
        <v>91</v>
      </c>
      <c r="F93" s="9"/>
      <c r="G93" s="9"/>
      <c r="H93" s="9"/>
      <c r="I93" s="9"/>
      <c r="J93" s="9"/>
      <c r="K93" s="9"/>
      <c r="L93" s="9"/>
      <c r="M93" s="85"/>
    </row>
    <row r="94" spans="2:16" ht="14.4" customHeight="1" x14ac:dyDescent="0.3">
      <c r="B94" s="8" t="s">
        <v>92</v>
      </c>
      <c r="F94" s="9"/>
      <c r="G94" s="9"/>
      <c r="H94" s="9"/>
      <c r="I94" s="9"/>
      <c r="J94" s="9"/>
      <c r="K94" s="9"/>
      <c r="L94" s="9"/>
      <c r="M94" s="71"/>
    </row>
    <row r="95" spans="2:16" x14ac:dyDescent="0.3">
      <c r="B95" s="8" t="s">
        <v>93</v>
      </c>
      <c r="F95" s="9"/>
      <c r="G95" s="9"/>
      <c r="H95" s="9"/>
      <c r="I95" s="9"/>
      <c r="J95" s="9"/>
      <c r="K95" s="9"/>
      <c r="L95" s="9"/>
      <c r="M95" s="43"/>
    </row>
    <row r="96" spans="2:16" x14ac:dyDescent="0.3">
      <c r="B96" s="8" t="s">
        <v>94</v>
      </c>
      <c r="F96" s="9"/>
      <c r="G96" s="9"/>
      <c r="H96" s="9"/>
      <c r="I96" s="9"/>
      <c r="J96" s="9"/>
      <c r="K96" s="9"/>
      <c r="L96" s="9"/>
      <c r="M96" s="71"/>
      <c r="N96" s="44"/>
    </row>
    <row r="97" spans="2:13" x14ac:dyDescent="0.3">
      <c r="B97" s="45" t="s">
        <v>95</v>
      </c>
      <c r="F97" s="9"/>
      <c r="G97" s="9"/>
      <c r="H97" s="9"/>
      <c r="I97" s="9"/>
      <c r="J97" s="9"/>
      <c r="K97" s="9"/>
      <c r="L97" s="9"/>
      <c r="M97" s="10"/>
    </row>
    <row r="98" spans="2:13" x14ac:dyDescent="0.3">
      <c r="B98" s="8" t="s">
        <v>96</v>
      </c>
      <c r="F98" s="9"/>
      <c r="G98" s="9"/>
      <c r="H98" s="9"/>
      <c r="I98" s="9"/>
      <c r="J98" s="9"/>
      <c r="K98" s="9"/>
      <c r="L98" s="9"/>
      <c r="M98" s="10"/>
    </row>
    <row r="99" spans="2:13" x14ac:dyDescent="0.3">
      <c r="B99" s="8" t="s">
        <v>97</v>
      </c>
      <c r="F99" s="9"/>
      <c r="G99" s="9"/>
      <c r="H99" s="9"/>
      <c r="I99" s="9"/>
      <c r="J99" s="9"/>
      <c r="K99" s="9"/>
      <c r="L99" s="9"/>
      <c r="M99" s="10"/>
    </row>
    <row r="100" spans="2:13" hidden="1" x14ac:dyDescent="0.3">
      <c r="B100" s="8"/>
      <c r="F100" s="9"/>
      <c r="G100" s="9"/>
      <c r="H100" s="9"/>
      <c r="I100" s="9"/>
      <c r="J100" s="9"/>
      <c r="K100" s="9"/>
      <c r="L100" s="9"/>
      <c r="M100" s="10"/>
    </row>
    <row r="101" spans="2:13" hidden="1" x14ac:dyDescent="0.3">
      <c r="B101" s="67" t="str">
        <f>+B113</f>
        <v>APROBADO POR:</v>
      </c>
      <c r="F101" s="9"/>
      <c r="G101" s="9"/>
      <c r="H101" s="9"/>
      <c r="I101" s="9"/>
      <c r="J101" s="9"/>
      <c r="K101" s="9"/>
      <c r="L101" s="9"/>
      <c r="M101" s="10"/>
    </row>
    <row r="102" spans="2:13" hidden="1" x14ac:dyDescent="0.3">
      <c r="B102" s="67" t="str">
        <f>+B114</f>
        <v>DANIEL E.QUIÑONES</v>
      </c>
      <c r="F102" s="9"/>
      <c r="G102" s="9"/>
      <c r="H102" s="9"/>
      <c r="I102" s="9"/>
      <c r="J102" s="9"/>
      <c r="K102" s="9"/>
      <c r="L102" s="9"/>
      <c r="M102" s="10"/>
    </row>
    <row r="103" spans="2:13" ht="14.4" hidden="1" thickBot="1" x14ac:dyDescent="0.35">
      <c r="B103" s="70" t="str">
        <f>+B115</f>
        <v>DIR. FINANCIERO Y ADMINISTRATIVO</v>
      </c>
      <c r="C103" s="64"/>
      <c r="D103" s="64"/>
      <c r="E103" s="64"/>
      <c r="F103" s="65"/>
      <c r="G103" s="65"/>
      <c r="H103" s="65"/>
      <c r="I103" s="65"/>
      <c r="J103" s="65"/>
      <c r="K103" s="65"/>
      <c r="L103" s="65"/>
      <c r="M103" s="66"/>
    </row>
    <row r="104" spans="2:13" x14ac:dyDescent="0.3">
      <c r="B104" s="8"/>
      <c r="F104" s="9"/>
      <c r="G104" s="9"/>
      <c r="H104" s="9"/>
      <c r="I104" s="9"/>
      <c r="J104" s="9"/>
      <c r="K104" s="9"/>
      <c r="L104" s="9"/>
      <c r="M104" s="10"/>
    </row>
    <row r="105" spans="2:13" x14ac:dyDescent="0.3">
      <c r="B105" s="8"/>
      <c r="F105" s="9"/>
      <c r="G105" s="9"/>
      <c r="H105" s="9"/>
      <c r="I105" s="9"/>
      <c r="J105" s="9"/>
      <c r="K105" s="9"/>
      <c r="L105" s="9"/>
      <c r="M105" s="10"/>
    </row>
    <row r="106" spans="2:13" x14ac:dyDescent="0.3">
      <c r="B106" s="8"/>
      <c r="F106" s="9"/>
      <c r="G106" s="9"/>
      <c r="H106" s="9"/>
      <c r="I106" s="9"/>
      <c r="J106" s="9"/>
      <c r="K106" s="9"/>
      <c r="L106" s="9"/>
      <c r="M106" s="10"/>
    </row>
    <row r="107" spans="2:13" x14ac:dyDescent="0.3">
      <c r="B107" s="58"/>
      <c r="F107" s="9"/>
      <c r="G107" s="9"/>
      <c r="H107" s="9"/>
      <c r="I107" s="9"/>
      <c r="J107" s="59"/>
      <c r="K107" s="59"/>
      <c r="L107" s="59"/>
      <c r="M107" s="60"/>
    </row>
    <row r="108" spans="2:13" x14ac:dyDescent="0.3">
      <c r="B108" s="46" t="s">
        <v>98</v>
      </c>
      <c r="C108" s="62"/>
      <c r="D108" s="62"/>
      <c r="F108" s="57"/>
      <c r="G108" s="57"/>
      <c r="H108" s="57"/>
      <c r="I108" s="83" t="s">
        <v>99</v>
      </c>
      <c r="J108" s="83"/>
      <c r="K108" s="83"/>
      <c r="L108" s="83"/>
      <c r="M108" s="84"/>
    </row>
    <row r="109" spans="2:13" x14ac:dyDescent="0.3">
      <c r="B109" s="46" t="s">
        <v>100</v>
      </c>
      <c r="C109" s="62"/>
      <c r="D109" s="62"/>
      <c r="F109" s="57"/>
      <c r="G109" s="57"/>
      <c r="H109" s="57"/>
      <c r="I109" s="83" t="s">
        <v>101</v>
      </c>
      <c r="J109" s="83"/>
      <c r="K109" s="83"/>
      <c r="L109" s="83"/>
      <c r="M109" s="84"/>
    </row>
    <row r="110" spans="2:13" x14ac:dyDescent="0.3">
      <c r="B110" s="46" t="s">
        <v>102</v>
      </c>
      <c r="C110" s="62"/>
      <c r="D110" s="62"/>
      <c r="F110" s="57"/>
      <c r="G110" s="57"/>
      <c r="H110" s="57"/>
      <c r="I110" s="83" t="s">
        <v>102</v>
      </c>
      <c r="J110" s="83"/>
      <c r="K110" s="83"/>
      <c r="L110" s="83"/>
      <c r="M110" s="84"/>
    </row>
    <row r="111" spans="2:13" x14ac:dyDescent="0.3">
      <c r="B111" s="47"/>
      <c r="F111" s="9"/>
      <c r="G111" s="9"/>
      <c r="H111" s="9"/>
      <c r="I111" s="9"/>
      <c r="J111" s="9"/>
      <c r="K111" s="9"/>
      <c r="L111" s="9"/>
      <c r="M111" s="10"/>
    </row>
    <row r="112" spans="2:13" x14ac:dyDescent="0.3">
      <c r="B112" s="47"/>
      <c r="C112" s="61"/>
      <c r="D112" s="61"/>
      <c r="E112" s="61"/>
      <c r="F112" s="59"/>
      <c r="G112" s="59"/>
      <c r="H112" s="9"/>
      <c r="I112" s="9"/>
      <c r="J112" s="9"/>
      <c r="K112" s="9"/>
      <c r="L112" s="9"/>
      <c r="M112" s="10"/>
    </row>
    <row r="113" spans="2:13" x14ac:dyDescent="0.3">
      <c r="B113" s="74" t="s">
        <v>103</v>
      </c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6"/>
    </row>
    <row r="114" spans="2:13" x14ac:dyDescent="0.3">
      <c r="B114" s="74" t="s">
        <v>104</v>
      </c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76"/>
    </row>
    <row r="115" spans="2:13" x14ac:dyDescent="0.3">
      <c r="B115" s="74" t="s">
        <v>105</v>
      </c>
      <c r="C115" s="75"/>
      <c r="D115" s="75"/>
      <c r="E115" s="75"/>
      <c r="F115" s="75"/>
      <c r="G115" s="75"/>
      <c r="H115" s="75"/>
      <c r="I115" s="75"/>
      <c r="J115" s="75"/>
      <c r="K115" s="75"/>
      <c r="L115" s="75"/>
      <c r="M115" s="76"/>
    </row>
    <row r="116" spans="2:13" ht="14.4" thickBot="1" x14ac:dyDescent="0.35">
      <c r="B116" s="63"/>
      <c r="C116" s="64"/>
      <c r="D116" s="64"/>
      <c r="E116" s="64"/>
      <c r="F116" s="65"/>
      <c r="G116" s="65"/>
      <c r="H116" s="65"/>
      <c r="I116" s="65"/>
      <c r="J116" s="65"/>
      <c r="K116" s="65"/>
      <c r="L116" s="65"/>
      <c r="M116" s="66"/>
    </row>
    <row r="117" spans="2:13" ht="14.4" thickTop="1" x14ac:dyDescent="0.3"/>
  </sheetData>
  <mergeCells count="12">
    <mergeCell ref="B115:M115"/>
    <mergeCell ref="B9:C9"/>
    <mergeCell ref="B10:C10"/>
    <mergeCell ref="B11:C11"/>
    <mergeCell ref="B12:C12"/>
    <mergeCell ref="B13:C13"/>
    <mergeCell ref="F13:M13"/>
    <mergeCell ref="B113:M113"/>
    <mergeCell ref="B114:M114"/>
    <mergeCell ref="I108:M108"/>
    <mergeCell ref="I109:M109"/>
    <mergeCell ref="I110:M110"/>
  </mergeCells>
  <phoneticPr fontId="8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Quiñones</dc:creator>
  <cp:lastModifiedBy>Daniel Quiñones</cp:lastModifiedBy>
  <cp:lastPrinted>2025-08-06T18:27:17Z</cp:lastPrinted>
  <dcterms:created xsi:type="dcterms:W3CDTF">2025-05-06T15:35:18Z</dcterms:created>
  <dcterms:modified xsi:type="dcterms:W3CDTF">2025-08-06T18:28:02Z</dcterms:modified>
</cp:coreProperties>
</file>