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B9F672-F5C0-4DF8-BACF-E85B5F62E6C7}" xr6:coauthVersionLast="47" xr6:coauthVersionMax="47" xr10:uidLastSave="{00000000-0000-0000-0000-000000000000}"/>
  <bookViews>
    <workbookView xWindow="-108" yWindow="-108" windowWidth="23256" windowHeight="12456" firstSheet="6" activeTab="12" xr2:uid="{00000000-000D-0000-FFFF-FFFF00000000}"/>
  </bookViews>
  <sheets>
    <sheet name="ASIGNACION Presupuesto" sheetId="2" r:id="rId1"/>
    <sheet name="EJEC-ENERO" sheetId="4" r:id="rId2"/>
    <sheet name="EJEC-FEB" sheetId="8" r:id="rId3"/>
    <sheet name="EJEC-MARZ" sheetId="9" r:id="rId4"/>
    <sheet name="EJEC-ABRIL" sheetId="10" r:id="rId5"/>
    <sheet name="EJEC-MAYO" sheetId="11" r:id="rId6"/>
    <sheet name="EJEC-JUNIO" sheetId="12" r:id="rId7"/>
    <sheet name="EJEC-JULIO" sheetId="13" r:id="rId8"/>
    <sheet name="EJEC-AGOSTO" sheetId="14" r:id="rId9"/>
    <sheet name="EJEC-SEPT" sheetId="15" r:id="rId10"/>
    <sheet name="EJEC-OCT" sheetId="16" r:id="rId11"/>
    <sheet name="EJEC-NOV" sheetId="17" r:id="rId12"/>
    <sheet name="EJEC-DIC" sheetId="18" r:id="rId13"/>
    <sheet name="Hoja1" sheetId="3" state="hidden" r:id="rId14"/>
  </sheets>
  <definedNames>
    <definedName name="_xlnm.Print_Titles" localSheetId="0">'ASIGNACION Presupuesto'!$3:$14</definedName>
    <definedName name="_xlnm.Print_Titles" localSheetId="4">'EJEC-ABRIL'!$2:$13</definedName>
    <definedName name="_xlnm.Print_Titles" localSheetId="8">'EJEC-AGOSTO'!$2:$13</definedName>
    <definedName name="_xlnm.Print_Titles" localSheetId="12">'EJEC-DIC'!$2:$13</definedName>
    <definedName name="_xlnm.Print_Titles" localSheetId="1">'EJEC-ENERO'!$2:$13</definedName>
    <definedName name="_xlnm.Print_Titles" localSheetId="2">'EJEC-FEB'!$2:$13</definedName>
    <definedName name="_xlnm.Print_Titles" localSheetId="7">'EJEC-JULIO'!$2:$13</definedName>
    <definedName name="_xlnm.Print_Titles" localSheetId="6">'EJEC-JUNIO'!$2:$13</definedName>
    <definedName name="_xlnm.Print_Titles" localSheetId="3">'EJEC-MARZ'!$2:$13</definedName>
    <definedName name="_xlnm.Print_Titles" localSheetId="5">'EJEC-MAYO'!$2:$13</definedName>
    <definedName name="_xlnm.Print_Titles" localSheetId="11">'EJEC-NOV'!$2:$13</definedName>
    <definedName name="_xlnm.Print_Titles" localSheetId="10">'EJEC-OCT'!$2:$13</definedName>
    <definedName name="_xlnm.Print_Titles" localSheetId="9">'EJEC-SEPT'!$2:$13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9" i="2"/>
  <c r="F20" i="2"/>
  <c r="F21" i="2"/>
  <c r="F23" i="2"/>
  <c r="F24" i="2"/>
  <c r="F25" i="2"/>
  <c r="F26" i="2"/>
  <c r="F27" i="2"/>
  <c r="F28" i="2"/>
  <c r="F31" i="2"/>
  <c r="F33" i="2"/>
  <c r="F34" i="2"/>
  <c r="F35" i="2"/>
  <c r="F36" i="2"/>
  <c r="F37" i="2"/>
  <c r="F38" i="2"/>
  <c r="F39" i="2"/>
  <c r="F40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60" i="2"/>
  <c r="F61" i="2"/>
  <c r="F62" i="2"/>
  <c r="F64" i="2"/>
  <c r="F65" i="2"/>
  <c r="F66" i="2"/>
  <c r="F67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J91" i="18"/>
  <c r="I91" i="18"/>
  <c r="Q90" i="18"/>
  <c r="Q89" i="18"/>
  <c r="Q88" i="18"/>
  <c r="Q87" i="18"/>
  <c r="Q86" i="18"/>
  <c r="Q85" i="18"/>
  <c r="Q84" i="18"/>
  <c r="Q83" i="18"/>
  <c r="Q82" i="18"/>
  <c r="Q81" i="18"/>
  <c r="Q80" i="18"/>
  <c r="Q79" i="18"/>
  <c r="Q78" i="18"/>
  <c r="Q77" i="18"/>
  <c r="Q76" i="18"/>
  <c r="Q75" i="18"/>
  <c r="Q74" i="18"/>
  <c r="Q73" i="18"/>
  <c r="Q72" i="18"/>
  <c r="Q71" i="18"/>
  <c r="Q70" i="18"/>
  <c r="P69" i="18"/>
  <c r="Q69" i="18" s="1"/>
  <c r="D69" i="18"/>
  <c r="C69" i="18"/>
  <c r="C67" i="18" s="1"/>
  <c r="Q68" i="18"/>
  <c r="D68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Q66" i="18"/>
  <c r="Q65" i="18"/>
  <c r="Q64" i="18"/>
  <c r="Q63" i="18"/>
  <c r="Q62" i="18"/>
  <c r="C62" i="18"/>
  <c r="C57" i="18" s="1"/>
  <c r="Q61" i="18"/>
  <c r="Q60" i="18"/>
  <c r="Q59" i="18"/>
  <c r="Q58" i="18"/>
  <c r="Q57" i="18" s="1"/>
  <c r="C58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Q56" i="18"/>
  <c r="Q55" i="18"/>
  <c r="Q54" i="18"/>
  <c r="Q53" i="18"/>
  <c r="Q52" i="18"/>
  <c r="Q51" i="18"/>
  <c r="Q50" i="18"/>
  <c r="Q49" i="18"/>
  <c r="Q48" i="18"/>
  <c r="Q47" i="18"/>
  <c r="Q46" i="18"/>
  <c r="Q45" i="18"/>
  <c r="Q44" i="18"/>
  <c r="Q43" i="18"/>
  <c r="Q42" i="18"/>
  <c r="F41" i="18"/>
  <c r="E41" i="18"/>
  <c r="Q41" i="18" s="1"/>
  <c r="Q40" i="18"/>
  <c r="C40" i="18"/>
  <c r="C31" i="18" s="1"/>
  <c r="Q39" i="18"/>
  <c r="Q38" i="18"/>
  <c r="C38" i="18"/>
  <c r="Q37" i="18"/>
  <c r="Q36" i="18"/>
  <c r="Q35" i="18"/>
  <c r="Q34" i="18"/>
  <c r="Q33" i="18"/>
  <c r="Q32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Q31" i="18" s="1"/>
  <c r="D31" i="18"/>
  <c r="Q30" i="18"/>
  <c r="O29" i="18"/>
  <c r="N29" i="18"/>
  <c r="L29" i="18"/>
  <c r="K29" i="18"/>
  <c r="Q29" i="18" s="1"/>
  <c r="C29" i="18"/>
  <c r="N28" i="18"/>
  <c r="L28" i="18"/>
  <c r="Q28" i="18" s="1"/>
  <c r="K28" i="18"/>
  <c r="C28" i="18"/>
  <c r="Q27" i="18"/>
  <c r="Q26" i="18"/>
  <c r="C26" i="18"/>
  <c r="C21" i="18" s="1"/>
  <c r="Q25" i="18"/>
  <c r="Q24" i="18"/>
  <c r="Q23" i="18"/>
  <c r="C23" i="18"/>
  <c r="Q22" i="18"/>
  <c r="P21" i="18"/>
  <c r="O21" i="18"/>
  <c r="N21" i="18"/>
  <c r="M21" i="18"/>
  <c r="J21" i="18"/>
  <c r="I21" i="18"/>
  <c r="H21" i="18"/>
  <c r="G21" i="18"/>
  <c r="F21" i="18"/>
  <c r="E21" i="18"/>
  <c r="D21" i="18"/>
  <c r="Q20" i="18"/>
  <c r="Q19" i="18"/>
  <c r="Q18" i="18"/>
  <c r="Q17" i="18"/>
  <c r="C17" i="18"/>
  <c r="Q16" i="18"/>
  <c r="P15" i="18"/>
  <c r="P91" i="18" s="1"/>
  <c r="O15" i="18"/>
  <c r="O91" i="18" s="1"/>
  <c r="N15" i="18"/>
  <c r="N91" i="18" s="1"/>
  <c r="M15" i="18"/>
  <c r="M91" i="18" s="1"/>
  <c r="L15" i="18"/>
  <c r="K15" i="18"/>
  <c r="J15" i="18"/>
  <c r="I15" i="18"/>
  <c r="H15" i="18"/>
  <c r="H91" i="18" s="1"/>
  <c r="G15" i="18"/>
  <c r="G91" i="18" s="1"/>
  <c r="F15" i="18"/>
  <c r="F91" i="18" s="1"/>
  <c r="E15" i="18"/>
  <c r="E91" i="18" s="1"/>
  <c r="D15" i="18"/>
  <c r="D91" i="18" s="1"/>
  <c r="C15" i="18"/>
  <c r="P90" i="17"/>
  <c r="P89" i="17"/>
  <c r="P88" i="17"/>
  <c r="P87" i="17"/>
  <c r="P86" i="17"/>
  <c r="P85" i="17"/>
  <c r="P84" i="17"/>
  <c r="P83" i="17"/>
  <c r="P82" i="17"/>
  <c r="P81" i="17"/>
  <c r="P80" i="17"/>
  <c r="P79" i="17"/>
  <c r="P78" i="17"/>
  <c r="P77" i="17"/>
  <c r="P76" i="17"/>
  <c r="P75" i="17"/>
  <c r="P74" i="17"/>
  <c r="P73" i="17"/>
  <c r="P72" i="17"/>
  <c r="P71" i="17"/>
  <c r="P70" i="17"/>
  <c r="P69" i="17"/>
  <c r="D69" i="17"/>
  <c r="C69" i="17"/>
  <c r="C67" i="17" s="1"/>
  <c r="P68" i="17"/>
  <c r="D68" i="17"/>
  <c r="O67" i="17"/>
  <c r="N67" i="17"/>
  <c r="M67" i="17"/>
  <c r="L67" i="17"/>
  <c r="K67" i="17"/>
  <c r="J67" i="17"/>
  <c r="I67" i="17"/>
  <c r="H67" i="17"/>
  <c r="G67" i="17"/>
  <c r="F67" i="17"/>
  <c r="E67" i="17"/>
  <c r="P66" i="17"/>
  <c r="P65" i="17"/>
  <c r="P64" i="17"/>
  <c r="P63" i="17"/>
  <c r="P62" i="17"/>
  <c r="C62" i="17"/>
  <c r="P61" i="17"/>
  <c r="P60" i="17"/>
  <c r="P59" i="17"/>
  <c r="P58" i="17"/>
  <c r="C58" i="17"/>
  <c r="C57" i="17" s="1"/>
  <c r="O57" i="17"/>
  <c r="N57" i="17"/>
  <c r="M57" i="17"/>
  <c r="L57" i="17"/>
  <c r="K57" i="17"/>
  <c r="J57" i="17"/>
  <c r="I57" i="17"/>
  <c r="H57" i="17"/>
  <c r="G57" i="17"/>
  <c r="F57" i="17"/>
  <c r="E57" i="17"/>
  <c r="D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F41" i="17"/>
  <c r="E41" i="17"/>
  <c r="P40" i="17"/>
  <c r="C40" i="17"/>
  <c r="P39" i="17"/>
  <c r="P38" i="17"/>
  <c r="C38" i="17"/>
  <c r="P37" i="17"/>
  <c r="P36" i="17"/>
  <c r="P35" i="17"/>
  <c r="P34" i="17"/>
  <c r="P33" i="17"/>
  <c r="P32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P30" i="17"/>
  <c r="O29" i="17"/>
  <c r="O21" i="17" s="1"/>
  <c r="N29" i="17"/>
  <c r="L29" i="17"/>
  <c r="K29" i="17"/>
  <c r="C29" i="17"/>
  <c r="N28" i="17"/>
  <c r="L28" i="17"/>
  <c r="K28" i="17"/>
  <c r="C28" i="17"/>
  <c r="P27" i="17"/>
  <c r="P26" i="17"/>
  <c r="C26" i="17"/>
  <c r="P25" i="17"/>
  <c r="P24" i="17"/>
  <c r="P23" i="17"/>
  <c r="C23" i="17"/>
  <c r="P22" i="17"/>
  <c r="M21" i="17"/>
  <c r="J21" i="17"/>
  <c r="I21" i="17"/>
  <c r="H21" i="17"/>
  <c r="G21" i="17"/>
  <c r="F21" i="17"/>
  <c r="E21" i="17"/>
  <c r="D21" i="17"/>
  <c r="P20" i="17"/>
  <c r="P19" i="17"/>
  <c r="P18" i="17"/>
  <c r="P17" i="17"/>
  <c r="C17" i="17"/>
  <c r="C15" i="17" s="1"/>
  <c r="P16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D69" i="16"/>
  <c r="C69" i="16"/>
  <c r="C67" i="16" s="1"/>
  <c r="O68" i="16"/>
  <c r="D68" i="16"/>
  <c r="D67" i="16" s="1"/>
  <c r="N67" i="16"/>
  <c r="M67" i="16"/>
  <c r="L67" i="16"/>
  <c r="K67" i="16"/>
  <c r="J67" i="16"/>
  <c r="I67" i="16"/>
  <c r="H67" i="16"/>
  <c r="G67" i="16"/>
  <c r="F67" i="16"/>
  <c r="E67" i="16"/>
  <c r="O66" i="16"/>
  <c r="O65" i="16"/>
  <c r="O64" i="16"/>
  <c r="O63" i="16"/>
  <c r="O62" i="16"/>
  <c r="C62" i="16"/>
  <c r="O61" i="16"/>
  <c r="O60" i="16"/>
  <c r="O59" i="16"/>
  <c r="O58" i="16"/>
  <c r="C58" i="16"/>
  <c r="C57" i="16" s="1"/>
  <c r="N57" i="16"/>
  <c r="M57" i="16"/>
  <c r="L57" i="16"/>
  <c r="K57" i="16"/>
  <c r="J57" i="16"/>
  <c r="I57" i="16"/>
  <c r="H57" i="16"/>
  <c r="G57" i="16"/>
  <c r="F57" i="16"/>
  <c r="E57" i="16"/>
  <c r="D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F41" i="16"/>
  <c r="E41" i="16"/>
  <c r="O40" i="16"/>
  <c r="C40" i="16"/>
  <c r="O39" i="16"/>
  <c r="O38" i="16"/>
  <c r="C38" i="16"/>
  <c r="O37" i="16"/>
  <c r="O36" i="16"/>
  <c r="O35" i="16"/>
  <c r="O34" i="16"/>
  <c r="O33" i="16"/>
  <c r="O32" i="16"/>
  <c r="N31" i="16"/>
  <c r="M31" i="16"/>
  <c r="L31" i="16"/>
  <c r="K31" i="16"/>
  <c r="J31" i="16"/>
  <c r="I31" i="16"/>
  <c r="H31" i="16"/>
  <c r="G31" i="16"/>
  <c r="F31" i="16"/>
  <c r="E31" i="16"/>
  <c r="D31" i="16"/>
  <c r="O30" i="16"/>
  <c r="N29" i="16"/>
  <c r="L29" i="16"/>
  <c r="K29" i="16"/>
  <c r="C29" i="16"/>
  <c r="N28" i="16"/>
  <c r="N21" i="16" s="1"/>
  <c r="L28" i="16"/>
  <c r="L21" i="16" s="1"/>
  <c r="K28" i="16"/>
  <c r="C28" i="16"/>
  <c r="O27" i="16"/>
  <c r="O26" i="16"/>
  <c r="C26" i="16"/>
  <c r="O25" i="16"/>
  <c r="O24" i="16"/>
  <c r="O23" i="16"/>
  <c r="C23" i="16"/>
  <c r="O22" i="16"/>
  <c r="M21" i="16"/>
  <c r="J21" i="16"/>
  <c r="I21" i="16"/>
  <c r="H21" i="16"/>
  <c r="G21" i="16"/>
  <c r="F21" i="16"/>
  <c r="E21" i="16"/>
  <c r="D21" i="16"/>
  <c r="O20" i="16"/>
  <c r="O19" i="16"/>
  <c r="O18" i="16"/>
  <c r="O17" i="16"/>
  <c r="C17" i="16"/>
  <c r="C15" i="16" s="1"/>
  <c r="O16" i="16"/>
  <c r="N15" i="16"/>
  <c r="M15" i="16"/>
  <c r="L15" i="16"/>
  <c r="K15" i="16"/>
  <c r="J15" i="16"/>
  <c r="I15" i="16"/>
  <c r="H15" i="16"/>
  <c r="G15" i="16"/>
  <c r="F15" i="16"/>
  <c r="E15" i="16"/>
  <c r="D15" i="16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D69" i="15"/>
  <c r="C69" i="15"/>
  <c r="C67" i="15" s="1"/>
  <c r="N68" i="15"/>
  <c r="D68" i="15"/>
  <c r="D67" i="15" s="1"/>
  <c r="M67" i="15"/>
  <c r="L67" i="15"/>
  <c r="K67" i="15"/>
  <c r="J67" i="15"/>
  <c r="I67" i="15"/>
  <c r="H67" i="15"/>
  <c r="G67" i="15"/>
  <c r="F67" i="15"/>
  <c r="E67" i="15"/>
  <c r="N66" i="15"/>
  <c r="N65" i="15"/>
  <c r="N64" i="15"/>
  <c r="N63" i="15"/>
  <c r="N62" i="15"/>
  <c r="C62" i="15"/>
  <c r="N61" i="15"/>
  <c r="N60" i="15"/>
  <c r="N59" i="15"/>
  <c r="N58" i="15"/>
  <c r="C58" i="15"/>
  <c r="M57" i="15"/>
  <c r="L57" i="15"/>
  <c r="K57" i="15"/>
  <c r="J57" i="15"/>
  <c r="I57" i="15"/>
  <c r="H57" i="15"/>
  <c r="G57" i="15"/>
  <c r="F57" i="15"/>
  <c r="E57" i="15"/>
  <c r="D57" i="15"/>
  <c r="C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F41" i="15"/>
  <c r="E41" i="15"/>
  <c r="N41" i="15" s="1"/>
  <c r="N40" i="15"/>
  <c r="C40" i="15"/>
  <c r="N39" i="15"/>
  <c r="N38" i="15"/>
  <c r="C38" i="15"/>
  <c r="C31" i="15" s="1"/>
  <c r="N37" i="15"/>
  <c r="N36" i="15"/>
  <c r="N35" i="15"/>
  <c r="N34" i="15"/>
  <c r="N33" i="15"/>
  <c r="N32" i="15"/>
  <c r="M31" i="15"/>
  <c r="L31" i="15"/>
  <c r="K31" i="15"/>
  <c r="J31" i="15"/>
  <c r="I31" i="15"/>
  <c r="H31" i="15"/>
  <c r="G31" i="15"/>
  <c r="F31" i="15"/>
  <c r="E31" i="15"/>
  <c r="D31" i="15"/>
  <c r="N30" i="15"/>
  <c r="L29" i="15"/>
  <c r="K29" i="15"/>
  <c r="N29" i="15" s="1"/>
  <c r="C29" i="15"/>
  <c r="L28" i="15"/>
  <c r="K28" i="15"/>
  <c r="C28" i="15"/>
  <c r="N27" i="15"/>
  <c r="N26" i="15"/>
  <c r="C26" i="15"/>
  <c r="N25" i="15"/>
  <c r="N24" i="15"/>
  <c r="N23" i="15"/>
  <c r="C23" i="15"/>
  <c r="N22" i="15"/>
  <c r="M21" i="15"/>
  <c r="J21" i="15"/>
  <c r="I21" i="15"/>
  <c r="H21" i="15"/>
  <c r="G21" i="15"/>
  <c r="F21" i="15"/>
  <c r="E21" i="15"/>
  <c r="D21" i="15"/>
  <c r="N20" i="15"/>
  <c r="N19" i="15"/>
  <c r="N18" i="15"/>
  <c r="N17" i="15"/>
  <c r="C17" i="15"/>
  <c r="N16" i="15"/>
  <c r="M15" i="15"/>
  <c r="L15" i="15"/>
  <c r="K15" i="15"/>
  <c r="J15" i="15"/>
  <c r="I15" i="15"/>
  <c r="H15" i="15"/>
  <c r="G15" i="15"/>
  <c r="F15" i="15"/>
  <c r="E15" i="15"/>
  <c r="D15" i="15"/>
  <c r="C15" i="15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D69" i="14"/>
  <c r="C69" i="14"/>
  <c r="C67" i="14" s="1"/>
  <c r="M68" i="14"/>
  <c r="D68" i="14"/>
  <c r="D67" i="14" s="1"/>
  <c r="L67" i="14"/>
  <c r="K67" i="14"/>
  <c r="J67" i="14"/>
  <c r="I67" i="14"/>
  <c r="H67" i="14"/>
  <c r="G67" i="14"/>
  <c r="F67" i="14"/>
  <c r="E67" i="14"/>
  <c r="M66" i="14"/>
  <c r="M65" i="14"/>
  <c r="M64" i="14"/>
  <c r="M63" i="14"/>
  <c r="M62" i="14"/>
  <c r="C62" i="14"/>
  <c r="M61" i="14"/>
  <c r="M60" i="14"/>
  <c r="M59" i="14"/>
  <c r="M58" i="14"/>
  <c r="C58" i="14"/>
  <c r="L57" i="14"/>
  <c r="K57" i="14"/>
  <c r="J57" i="14"/>
  <c r="I57" i="14"/>
  <c r="H57" i="14"/>
  <c r="G57" i="14"/>
  <c r="F57" i="14"/>
  <c r="E57" i="14"/>
  <c r="D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F41" i="14"/>
  <c r="E41" i="14"/>
  <c r="M40" i="14"/>
  <c r="C40" i="14"/>
  <c r="M39" i="14"/>
  <c r="M38" i="14"/>
  <c r="C38" i="14"/>
  <c r="M37" i="14"/>
  <c r="M36" i="14"/>
  <c r="M35" i="14"/>
  <c r="M34" i="14"/>
  <c r="M33" i="14"/>
  <c r="M32" i="14"/>
  <c r="L31" i="14"/>
  <c r="K31" i="14"/>
  <c r="J31" i="14"/>
  <c r="I31" i="14"/>
  <c r="H31" i="14"/>
  <c r="G31" i="14"/>
  <c r="F31" i="14"/>
  <c r="E31" i="14"/>
  <c r="D31" i="14"/>
  <c r="M30" i="14"/>
  <c r="L29" i="14"/>
  <c r="K29" i="14"/>
  <c r="C29" i="14"/>
  <c r="L28" i="14"/>
  <c r="K28" i="14"/>
  <c r="M28" i="14" s="1"/>
  <c r="C28" i="14"/>
  <c r="M27" i="14"/>
  <c r="M26" i="14"/>
  <c r="C26" i="14"/>
  <c r="M25" i="14"/>
  <c r="M24" i="14"/>
  <c r="M23" i="14"/>
  <c r="C23" i="14"/>
  <c r="M22" i="14"/>
  <c r="J21" i="14"/>
  <c r="I21" i="14"/>
  <c r="H21" i="14"/>
  <c r="G21" i="14"/>
  <c r="F21" i="14"/>
  <c r="E21" i="14"/>
  <c r="D21" i="14"/>
  <c r="M20" i="14"/>
  <c r="M19" i="14"/>
  <c r="M18" i="14"/>
  <c r="M17" i="14"/>
  <c r="C17" i="14"/>
  <c r="M16" i="14"/>
  <c r="L15" i="14"/>
  <c r="K15" i="14"/>
  <c r="J15" i="14"/>
  <c r="I15" i="14"/>
  <c r="H15" i="14"/>
  <c r="G15" i="14"/>
  <c r="F15" i="14"/>
  <c r="E15" i="14"/>
  <c r="D15" i="14"/>
  <c r="C15" i="14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D69" i="13"/>
  <c r="C69" i="13"/>
  <c r="C67" i="13" s="1"/>
  <c r="L68" i="13"/>
  <c r="D68" i="13"/>
  <c r="K67" i="13"/>
  <c r="J67" i="13"/>
  <c r="I67" i="13"/>
  <c r="H67" i="13"/>
  <c r="G67" i="13"/>
  <c r="F67" i="13"/>
  <c r="E67" i="13"/>
  <c r="D67" i="13"/>
  <c r="L66" i="13"/>
  <c r="L65" i="13"/>
  <c r="L64" i="13"/>
  <c r="L63" i="13"/>
  <c r="L62" i="13"/>
  <c r="C62" i="13"/>
  <c r="L61" i="13"/>
  <c r="L60" i="13"/>
  <c r="L59" i="13"/>
  <c r="L58" i="13"/>
  <c r="C58" i="13"/>
  <c r="K57" i="13"/>
  <c r="J57" i="13"/>
  <c r="I57" i="13"/>
  <c r="H57" i="13"/>
  <c r="G57" i="13"/>
  <c r="F57" i="13"/>
  <c r="E57" i="13"/>
  <c r="D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F41" i="13"/>
  <c r="E41" i="13"/>
  <c r="L40" i="13"/>
  <c r="C40" i="13"/>
  <c r="L39" i="13"/>
  <c r="L38" i="13"/>
  <c r="C38" i="13"/>
  <c r="L37" i="13"/>
  <c r="L36" i="13"/>
  <c r="L35" i="13"/>
  <c r="L34" i="13"/>
  <c r="L33" i="13"/>
  <c r="L32" i="13"/>
  <c r="K31" i="13"/>
  <c r="J31" i="13"/>
  <c r="I31" i="13"/>
  <c r="H31" i="13"/>
  <c r="G31" i="13"/>
  <c r="F31" i="13"/>
  <c r="E31" i="13"/>
  <c r="D31" i="13"/>
  <c r="L30" i="13"/>
  <c r="K29" i="13"/>
  <c r="L29" i="13" s="1"/>
  <c r="C29" i="13"/>
  <c r="K28" i="13"/>
  <c r="L28" i="13" s="1"/>
  <c r="C28" i="13"/>
  <c r="L27" i="13"/>
  <c r="L26" i="13"/>
  <c r="C26" i="13"/>
  <c r="L25" i="13"/>
  <c r="L24" i="13"/>
  <c r="L23" i="13"/>
  <c r="C23" i="13"/>
  <c r="L22" i="13"/>
  <c r="J21" i="13"/>
  <c r="I21" i="13"/>
  <c r="H21" i="13"/>
  <c r="G21" i="13"/>
  <c r="F21" i="13"/>
  <c r="E21" i="13"/>
  <c r="D21" i="13"/>
  <c r="L20" i="13"/>
  <c r="L19" i="13"/>
  <c r="L18" i="13"/>
  <c r="L17" i="13"/>
  <c r="C17" i="13"/>
  <c r="L16" i="13"/>
  <c r="K15" i="13"/>
  <c r="J15" i="13"/>
  <c r="I15" i="13"/>
  <c r="H15" i="13"/>
  <c r="G15" i="13"/>
  <c r="F15" i="13"/>
  <c r="E15" i="13"/>
  <c r="D15" i="13"/>
  <c r="C15" i="13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D69" i="12"/>
  <c r="C69" i="12"/>
  <c r="C67" i="12" s="1"/>
  <c r="K68" i="12"/>
  <c r="D68" i="12"/>
  <c r="D67" i="12" s="1"/>
  <c r="J67" i="12"/>
  <c r="I67" i="12"/>
  <c r="H67" i="12"/>
  <c r="G67" i="12"/>
  <c r="F67" i="12"/>
  <c r="E67" i="12"/>
  <c r="K66" i="12"/>
  <c r="K65" i="12"/>
  <c r="K64" i="12"/>
  <c r="K63" i="12"/>
  <c r="K62" i="12"/>
  <c r="C62" i="12"/>
  <c r="K61" i="12"/>
  <c r="K60" i="12"/>
  <c r="K59" i="12"/>
  <c r="K58" i="12"/>
  <c r="C58" i="12"/>
  <c r="C57" i="12" s="1"/>
  <c r="J57" i="12"/>
  <c r="I57" i="12"/>
  <c r="H57" i="12"/>
  <c r="G57" i="12"/>
  <c r="F57" i="12"/>
  <c r="E57" i="12"/>
  <c r="D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F41" i="12"/>
  <c r="E41" i="12"/>
  <c r="K40" i="12"/>
  <c r="C40" i="12"/>
  <c r="K39" i="12"/>
  <c r="K38" i="12"/>
  <c r="C38" i="12"/>
  <c r="K37" i="12"/>
  <c r="K36" i="12"/>
  <c r="K35" i="12"/>
  <c r="K34" i="12"/>
  <c r="K33" i="12"/>
  <c r="K32" i="12"/>
  <c r="J31" i="12"/>
  <c r="I31" i="12"/>
  <c r="H31" i="12"/>
  <c r="G31" i="12"/>
  <c r="F31" i="12"/>
  <c r="E31" i="12"/>
  <c r="D31" i="12"/>
  <c r="K30" i="12"/>
  <c r="K29" i="12"/>
  <c r="C29" i="12"/>
  <c r="K28" i="12"/>
  <c r="C28" i="12"/>
  <c r="K27" i="12"/>
  <c r="K26" i="12"/>
  <c r="C26" i="12"/>
  <c r="K25" i="12"/>
  <c r="K24" i="12"/>
  <c r="K23" i="12"/>
  <c r="C23" i="12"/>
  <c r="K22" i="12"/>
  <c r="J21" i="12"/>
  <c r="I21" i="12"/>
  <c r="H21" i="12"/>
  <c r="G21" i="12"/>
  <c r="F21" i="12"/>
  <c r="E21" i="12"/>
  <c r="D21" i="12"/>
  <c r="K20" i="12"/>
  <c r="K19" i="12"/>
  <c r="K18" i="12"/>
  <c r="K17" i="12"/>
  <c r="C17" i="12"/>
  <c r="C15" i="12" s="1"/>
  <c r="K16" i="12"/>
  <c r="J15" i="12"/>
  <c r="I15" i="12"/>
  <c r="H15" i="12"/>
  <c r="H91" i="12" s="1"/>
  <c r="G15" i="12"/>
  <c r="F15" i="12"/>
  <c r="E15" i="12"/>
  <c r="D15" i="12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D69" i="11"/>
  <c r="C69" i="11"/>
  <c r="C67" i="11" s="1"/>
  <c r="J68" i="11"/>
  <c r="J67" i="11" s="1"/>
  <c r="D68" i="11"/>
  <c r="D67" i="11" s="1"/>
  <c r="I67" i="11"/>
  <c r="H67" i="11"/>
  <c r="G67" i="11"/>
  <c r="F67" i="11"/>
  <c r="E67" i="11"/>
  <c r="J66" i="11"/>
  <c r="J65" i="11"/>
  <c r="J64" i="11"/>
  <c r="J63" i="11"/>
  <c r="J62" i="11"/>
  <c r="C62" i="11"/>
  <c r="J61" i="11"/>
  <c r="J60" i="11"/>
  <c r="J59" i="11"/>
  <c r="J58" i="11"/>
  <c r="J57" i="11" s="1"/>
  <c r="C58" i="11"/>
  <c r="I57" i="11"/>
  <c r="H57" i="11"/>
  <c r="G57" i="11"/>
  <c r="F57" i="11"/>
  <c r="E57" i="11"/>
  <c r="D57" i="11"/>
  <c r="C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F41" i="11"/>
  <c r="E41" i="11"/>
  <c r="J40" i="11"/>
  <c r="C40" i="11"/>
  <c r="J39" i="11"/>
  <c r="J38" i="11"/>
  <c r="C38" i="11"/>
  <c r="J37" i="11"/>
  <c r="J36" i="11"/>
  <c r="J35" i="11"/>
  <c r="J34" i="11"/>
  <c r="J33" i="11"/>
  <c r="J32" i="11"/>
  <c r="I31" i="11"/>
  <c r="H31" i="11"/>
  <c r="G31" i="11"/>
  <c r="F31" i="11"/>
  <c r="E31" i="11"/>
  <c r="D31" i="11"/>
  <c r="J30" i="11"/>
  <c r="C29" i="11"/>
  <c r="J28" i="11"/>
  <c r="C28" i="11"/>
  <c r="J27" i="11"/>
  <c r="J26" i="11"/>
  <c r="C26" i="11"/>
  <c r="J25" i="11"/>
  <c r="J24" i="11"/>
  <c r="J23" i="11"/>
  <c r="C23" i="11"/>
  <c r="J22" i="11"/>
  <c r="I21" i="11"/>
  <c r="I91" i="11" s="1"/>
  <c r="H21" i="11"/>
  <c r="G21" i="11"/>
  <c r="F21" i="11"/>
  <c r="E21" i="11"/>
  <c r="D21" i="11"/>
  <c r="J20" i="11"/>
  <c r="J19" i="11"/>
  <c r="J18" i="11"/>
  <c r="J17" i="11"/>
  <c r="C17" i="11"/>
  <c r="C15" i="11" s="1"/>
  <c r="J16" i="11"/>
  <c r="I15" i="11"/>
  <c r="H15" i="11"/>
  <c r="G15" i="11"/>
  <c r="F15" i="11"/>
  <c r="F91" i="11" s="1"/>
  <c r="E15" i="11"/>
  <c r="J15" i="11" s="1"/>
  <c r="D15" i="11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D69" i="10"/>
  <c r="D67" i="10" s="1"/>
  <c r="C69" i="10"/>
  <c r="I68" i="10"/>
  <c r="D68" i="10"/>
  <c r="H67" i="10"/>
  <c r="G67" i="10"/>
  <c r="F67" i="10"/>
  <c r="E67" i="10"/>
  <c r="C67" i="10"/>
  <c r="I66" i="10"/>
  <c r="I65" i="10"/>
  <c r="I64" i="10"/>
  <c r="I63" i="10"/>
  <c r="I62" i="10"/>
  <c r="C62" i="10"/>
  <c r="I61" i="10"/>
  <c r="I60" i="10"/>
  <c r="I59" i="10"/>
  <c r="I58" i="10"/>
  <c r="C58" i="10"/>
  <c r="H57" i="10"/>
  <c r="G57" i="10"/>
  <c r="F57" i="10"/>
  <c r="E57" i="10"/>
  <c r="D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F41" i="10"/>
  <c r="E41" i="10"/>
  <c r="I40" i="10"/>
  <c r="C40" i="10"/>
  <c r="I39" i="10"/>
  <c r="I38" i="10"/>
  <c r="C38" i="10"/>
  <c r="I37" i="10"/>
  <c r="I36" i="10"/>
  <c r="I35" i="10"/>
  <c r="I34" i="10"/>
  <c r="I33" i="10"/>
  <c r="I32" i="10"/>
  <c r="H31" i="10"/>
  <c r="G31" i="10"/>
  <c r="F31" i="10"/>
  <c r="E31" i="10"/>
  <c r="D31" i="10"/>
  <c r="I30" i="10"/>
  <c r="I29" i="10"/>
  <c r="C29" i="10"/>
  <c r="I28" i="10"/>
  <c r="C28" i="10"/>
  <c r="I27" i="10"/>
  <c r="I26" i="10"/>
  <c r="C26" i="10"/>
  <c r="I25" i="10"/>
  <c r="I24" i="10"/>
  <c r="I23" i="10"/>
  <c r="C23" i="10"/>
  <c r="I22" i="10"/>
  <c r="H21" i="10"/>
  <c r="G21" i="10"/>
  <c r="F21" i="10"/>
  <c r="E21" i="10"/>
  <c r="D21" i="10"/>
  <c r="I20" i="10"/>
  <c r="I19" i="10"/>
  <c r="I18" i="10"/>
  <c r="I17" i="10"/>
  <c r="C17" i="10"/>
  <c r="C15" i="10" s="1"/>
  <c r="I16" i="10"/>
  <c r="H15" i="10"/>
  <c r="G15" i="10"/>
  <c r="F15" i="10"/>
  <c r="E15" i="10"/>
  <c r="D15" i="10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D69" i="9"/>
  <c r="C69" i="9"/>
  <c r="H68" i="9"/>
  <c r="D68" i="9"/>
  <c r="G67" i="9"/>
  <c r="F67" i="9"/>
  <c r="E67" i="9"/>
  <c r="C67" i="9"/>
  <c r="H66" i="9"/>
  <c r="H65" i="9"/>
  <c r="H64" i="9"/>
  <c r="H63" i="9"/>
  <c r="H62" i="9"/>
  <c r="C62" i="9"/>
  <c r="H61" i="9"/>
  <c r="H60" i="9"/>
  <c r="H59" i="9"/>
  <c r="H58" i="9"/>
  <c r="C58" i="9"/>
  <c r="C57" i="9" s="1"/>
  <c r="G57" i="9"/>
  <c r="F57" i="9"/>
  <c r="E57" i="9"/>
  <c r="D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F41" i="9"/>
  <c r="E41" i="9"/>
  <c r="H40" i="9"/>
  <c r="C40" i="9"/>
  <c r="H39" i="9"/>
  <c r="H38" i="9"/>
  <c r="C38" i="9"/>
  <c r="H37" i="9"/>
  <c r="H36" i="9"/>
  <c r="H35" i="9"/>
  <c r="H34" i="9"/>
  <c r="H33" i="9"/>
  <c r="H32" i="9"/>
  <c r="G31" i="9"/>
  <c r="F31" i="9"/>
  <c r="E31" i="9"/>
  <c r="H31" i="9" s="1"/>
  <c r="D31" i="9"/>
  <c r="C31" i="9"/>
  <c r="H30" i="9"/>
  <c r="H29" i="9"/>
  <c r="C29" i="9"/>
  <c r="H28" i="9"/>
  <c r="C28" i="9"/>
  <c r="H27" i="9"/>
  <c r="H26" i="9"/>
  <c r="C26" i="9"/>
  <c r="C21" i="9" s="1"/>
  <c r="H25" i="9"/>
  <c r="H24" i="9"/>
  <c r="H23" i="9"/>
  <c r="C23" i="9"/>
  <c r="H22" i="9"/>
  <c r="G21" i="9"/>
  <c r="F21" i="9"/>
  <c r="E21" i="9"/>
  <c r="D21" i="9"/>
  <c r="H20" i="9"/>
  <c r="H19" i="9"/>
  <c r="H18" i="9"/>
  <c r="H17" i="9"/>
  <c r="C17" i="9"/>
  <c r="C15" i="9" s="1"/>
  <c r="H16" i="9"/>
  <c r="G15" i="9"/>
  <c r="G91" i="9" s="1"/>
  <c r="F15" i="9"/>
  <c r="E15" i="9"/>
  <c r="D15" i="9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D69" i="8"/>
  <c r="C69" i="8"/>
  <c r="C67" i="8" s="1"/>
  <c r="G68" i="8"/>
  <c r="D68" i="8"/>
  <c r="F67" i="8"/>
  <c r="E67" i="8"/>
  <c r="G66" i="8"/>
  <c r="G65" i="8"/>
  <c r="G64" i="8"/>
  <c r="G63" i="8"/>
  <c r="G62" i="8"/>
  <c r="C62" i="8"/>
  <c r="G61" i="8"/>
  <c r="G60" i="8"/>
  <c r="G59" i="8"/>
  <c r="G58" i="8"/>
  <c r="C58" i="8"/>
  <c r="F57" i="8"/>
  <c r="E57" i="8"/>
  <c r="D57" i="8"/>
  <c r="C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F41" i="8"/>
  <c r="E41" i="8"/>
  <c r="G40" i="8"/>
  <c r="C40" i="8"/>
  <c r="G39" i="8"/>
  <c r="G38" i="8"/>
  <c r="C38" i="8"/>
  <c r="G37" i="8"/>
  <c r="G36" i="8"/>
  <c r="G35" i="8"/>
  <c r="G34" i="8"/>
  <c r="G33" i="8"/>
  <c r="G32" i="8"/>
  <c r="F31" i="8"/>
  <c r="E31" i="8"/>
  <c r="D31" i="8"/>
  <c r="G30" i="8"/>
  <c r="G29" i="8"/>
  <c r="C29" i="8"/>
  <c r="G28" i="8"/>
  <c r="C28" i="8"/>
  <c r="G27" i="8"/>
  <c r="G26" i="8"/>
  <c r="C26" i="8"/>
  <c r="G25" i="8"/>
  <c r="G24" i="8"/>
  <c r="G23" i="8"/>
  <c r="C23" i="8"/>
  <c r="G22" i="8"/>
  <c r="F21" i="8"/>
  <c r="E21" i="8"/>
  <c r="D21" i="8"/>
  <c r="G20" i="8"/>
  <c r="G19" i="8"/>
  <c r="G18" i="8"/>
  <c r="G17" i="8"/>
  <c r="C17" i="8"/>
  <c r="C15" i="8" s="1"/>
  <c r="G16" i="8"/>
  <c r="F15" i="8"/>
  <c r="E15" i="8"/>
  <c r="E91" i="8" s="1"/>
  <c r="D15" i="8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D69" i="4"/>
  <c r="C69" i="4"/>
  <c r="C67" i="4" s="1"/>
  <c r="F68" i="4"/>
  <c r="F67" i="4" s="1"/>
  <c r="D68" i="4"/>
  <c r="E67" i="4"/>
  <c r="F66" i="4"/>
  <c r="F65" i="4"/>
  <c r="F64" i="4"/>
  <c r="F63" i="4"/>
  <c r="F62" i="4"/>
  <c r="C62" i="4"/>
  <c r="F61" i="4"/>
  <c r="F60" i="4"/>
  <c r="F59" i="4"/>
  <c r="F58" i="4"/>
  <c r="C58" i="4"/>
  <c r="E57" i="4"/>
  <c r="D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E41" i="4"/>
  <c r="F41" i="4" s="1"/>
  <c r="F40" i="4"/>
  <c r="C40" i="4"/>
  <c r="C31" i="4" s="1"/>
  <c r="F39" i="4"/>
  <c r="F38" i="4"/>
  <c r="C38" i="4"/>
  <c r="F37" i="4"/>
  <c r="F36" i="4"/>
  <c r="F35" i="4"/>
  <c r="F34" i="4"/>
  <c r="F33" i="4"/>
  <c r="F32" i="4"/>
  <c r="E31" i="4"/>
  <c r="F31" i="4" s="1"/>
  <c r="D31" i="4"/>
  <c r="F30" i="4"/>
  <c r="F29" i="4"/>
  <c r="C29" i="4"/>
  <c r="F28" i="4"/>
  <c r="C28" i="4"/>
  <c r="F27" i="4"/>
  <c r="F26" i="4"/>
  <c r="C26" i="4"/>
  <c r="F25" i="4"/>
  <c r="F24" i="4"/>
  <c r="F23" i="4"/>
  <c r="C23" i="4"/>
  <c r="F22" i="4"/>
  <c r="E21" i="4"/>
  <c r="D21" i="4"/>
  <c r="F20" i="4"/>
  <c r="F19" i="4"/>
  <c r="F18" i="4"/>
  <c r="F17" i="4"/>
  <c r="C17" i="4"/>
  <c r="C15" i="4" s="1"/>
  <c r="F16" i="4"/>
  <c r="E15" i="4"/>
  <c r="D15" i="4"/>
  <c r="C70" i="2"/>
  <c r="C68" i="2" s="1"/>
  <c r="D58" i="2"/>
  <c r="D32" i="2"/>
  <c r="D16" i="2"/>
  <c r="C63" i="2"/>
  <c r="F63" i="2" s="1"/>
  <c r="C59" i="2"/>
  <c r="C58" i="2" s="1"/>
  <c r="C41" i="2"/>
  <c r="F41" i="2" s="1"/>
  <c r="C39" i="2"/>
  <c r="C30" i="2"/>
  <c r="F30" i="2" s="1"/>
  <c r="C29" i="2"/>
  <c r="F29" i="2" s="1"/>
  <c r="C27" i="2"/>
  <c r="C24" i="2"/>
  <c r="C18" i="2"/>
  <c r="C16" i="2" s="1"/>
  <c r="D70" i="2"/>
  <c r="D68" i="2" s="1"/>
  <c r="D22" i="2"/>
  <c r="D69" i="2"/>
  <c r="F69" i="2" s="1"/>
  <c r="Q70" i="2"/>
  <c r="D67" i="17" l="1"/>
  <c r="O29" i="16"/>
  <c r="C31" i="16"/>
  <c r="O41" i="16"/>
  <c r="E91" i="14"/>
  <c r="C31" i="14"/>
  <c r="G91" i="13"/>
  <c r="L67" i="13"/>
  <c r="M67" i="13" s="1"/>
  <c r="C57" i="13"/>
  <c r="C91" i="13" s="1"/>
  <c r="C31" i="13"/>
  <c r="F70" i="2"/>
  <c r="F18" i="2"/>
  <c r="F59" i="2"/>
  <c r="C32" i="2"/>
  <c r="N21" i="17"/>
  <c r="P28" i="17"/>
  <c r="I91" i="17"/>
  <c r="E91" i="17"/>
  <c r="M91" i="17"/>
  <c r="C31" i="17"/>
  <c r="F91" i="17"/>
  <c r="P41" i="17"/>
  <c r="L21" i="17"/>
  <c r="L91" i="17" s="1"/>
  <c r="G91" i="17"/>
  <c r="O91" i="17"/>
  <c r="H91" i="17"/>
  <c r="J91" i="17"/>
  <c r="P57" i="17"/>
  <c r="D91" i="17"/>
  <c r="P31" i="17"/>
  <c r="K21" i="17"/>
  <c r="K91" i="17" s="1"/>
  <c r="N91" i="17"/>
  <c r="C21" i="17"/>
  <c r="P29" i="17"/>
  <c r="C21" i="16"/>
  <c r="C91" i="16" s="1"/>
  <c r="K21" i="16"/>
  <c r="K91" i="16" s="1"/>
  <c r="I91" i="16"/>
  <c r="H91" i="16"/>
  <c r="O57" i="16"/>
  <c r="O28" i="16"/>
  <c r="D91" i="16"/>
  <c r="L91" i="16"/>
  <c r="O31" i="16"/>
  <c r="J91" i="16"/>
  <c r="E91" i="16"/>
  <c r="M91" i="16"/>
  <c r="F91" i="16"/>
  <c r="N91" i="16"/>
  <c r="O67" i="16"/>
  <c r="G91" i="16"/>
  <c r="F91" i="15"/>
  <c r="N28" i="15"/>
  <c r="N67" i="15"/>
  <c r="G91" i="15"/>
  <c r="H91" i="15"/>
  <c r="J91" i="15"/>
  <c r="N31" i="15"/>
  <c r="E91" i="15"/>
  <c r="M91" i="15"/>
  <c r="C21" i="15"/>
  <c r="C91" i="15" s="1"/>
  <c r="K21" i="15"/>
  <c r="K91" i="15" s="1"/>
  <c r="N57" i="15"/>
  <c r="H91" i="14"/>
  <c r="M29" i="14"/>
  <c r="M41" i="14"/>
  <c r="C57" i="14"/>
  <c r="I91" i="14"/>
  <c r="C21" i="14"/>
  <c r="L21" i="14"/>
  <c r="L91" i="14" s="1"/>
  <c r="G91" i="14"/>
  <c r="J91" i="14"/>
  <c r="D91" i="14"/>
  <c r="M31" i="14"/>
  <c r="F91" i="14"/>
  <c r="M69" i="14"/>
  <c r="M67" i="14" s="1"/>
  <c r="M57" i="14"/>
  <c r="D91" i="13"/>
  <c r="L41" i="13"/>
  <c r="L31" i="13"/>
  <c r="M31" i="13" s="1"/>
  <c r="F91" i="13"/>
  <c r="L57" i="13"/>
  <c r="M57" i="13" s="1"/>
  <c r="C21" i="13"/>
  <c r="E91" i="13"/>
  <c r="H91" i="13"/>
  <c r="I91" i="13"/>
  <c r="K21" i="13"/>
  <c r="K91" i="13" s="1"/>
  <c r="J91" i="13"/>
  <c r="I91" i="12"/>
  <c r="J91" i="12"/>
  <c r="K67" i="12"/>
  <c r="G91" i="12"/>
  <c r="K41" i="12"/>
  <c r="D91" i="12"/>
  <c r="K57" i="12"/>
  <c r="E91" i="12"/>
  <c r="C21" i="12"/>
  <c r="C31" i="12"/>
  <c r="C91" i="12" s="1"/>
  <c r="F91" i="12"/>
  <c r="K31" i="12"/>
  <c r="H91" i="11"/>
  <c r="G91" i="11"/>
  <c r="J31" i="11"/>
  <c r="C31" i="11"/>
  <c r="D91" i="11"/>
  <c r="C21" i="11"/>
  <c r="C91" i="11" s="1"/>
  <c r="E91" i="11"/>
  <c r="J91" i="11" s="1"/>
  <c r="C57" i="10"/>
  <c r="H91" i="10"/>
  <c r="I21" i="10"/>
  <c r="D91" i="10"/>
  <c r="F91" i="10"/>
  <c r="C21" i="10"/>
  <c r="C91" i="10" s="1"/>
  <c r="I41" i="10"/>
  <c r="I31" i="10"/>
  <c r="I57" i="10"/>
  <c r="I67" i="10"/>
  <c r="E91" i="10"/>
  <c r="I91" i="10" s="1"/>
  <c r="G91" i="10"/>
  <c r="C31" i="10"/>
  <c r="H57" i="9"/>
  <c r="D67" i="9"/>
  <c r="C91" i="9"/>
  <c r="D91" i="9"/>
  <c r="E91" i="9"/>
  <c r="F91" i="9"/>
  <c r="H91" i="9" s="1"/>
  <c r="H41" i="9"/>
  <c r="D67" i="8"/>
  <c r="D91" i="8" s="1"/>
  <c r="G67" i="8"/>
  <c r="C21" i="8"/>
  <c r="C31" i="8"/>
  <c r="G57" i="8"/>
  <c r="G41" i="8"/>
  <c r="F91" i="8"/>
  <c r="G31" i="8"/>
  <c r="C57" i="4"/>
  <c r="C21" i="4"/>
  <c r="C91" i="4" s="1"/>
  <c r="F57" i="4"/>
  <c r="D67" i="4"/>
  <c r="D91" i="4" s="1"/>
  <c r="E91" i="4"/>
  <c r="F91" i="4" s="1"/>
  <c r="C91" i="18"/>
  <c r="D93" i="18" s="1"/>
  <c r="K91" i="18"/>
  <c r="Q21" i="18"/>
  <c r="Q67" i="18"/>
  <c r="Q15" i="18"/>
  <c r="K21" i="18"/>
  <c r="L21" i="18"/>
  <c r="L91" i="18" s="1"/>
  <c r="P67" i="17"/>
  <c r="P15" i="17"/>
  <c r="O15" i="16"/>
  <c r="D91" i="15"/>
  <c r="I91" i="15"/>
  <c r="N15" i="15"/>
  <c r="L21" i="15"/>
  <c r="L91" i="15" s="1"/>
  <c r="M15" i="14"/>
  <c r="K21" i="14"/>
  <c r="K91" i="14" s="1"/>
  <c r="L15" i="13"/>
  <c r="M15" i="13" s="1"/>
  <c r="K15" i="12"/>
  <c r="K21" i="12"/>
  <c r="J29" i="11"/>
  <c r="I15" i="10"/>
  <c r="H67" i="9"/>
  <c r="H21" i="9"/>
  <c r="H15" i="9"/>
  <c r="G15" i="8"/>
  <c r="F21" i="4"/>
  <c r="F15" i="4"/>
  <c r="C22" i="2"/>
  <c r="C92" i="2" s="1"/>
  <c r="D92" i="2"/>
  <c r="P30" i="2"/>
  <c r="O30" i="2"/>
  <c r="M30" i="2"/>
  <c r="L30" i="2"/>
  <c r="O29" i="2"/>
  <c r="M29" i="2"/>
  <c r="L29" i="2"/>
  <c r="C91" i="17" l="1"/>
  <c r="O91" i="16"/>
  <c r="C91" i="14"/>
  <c r="L91" i="13"/>
  <c r="P91" i="17"/>
  <c r="P21" i="17"/>
  <c r="O21" i="16"/>
  <c r="N21" i="15"/>
  <c r="M91" i="14"/>
  <c r="L21" i="13"/>
  <c r="M21" i="13" s="1"/>
  <c r="M92" i="13" s="1"/>
  <c r="C91" i="8"/>
  <c r="Q91" i="18"/>
  <c r="E93" i="18"/>
  <c r="D94" i="18"/>
  <c r="E94" i="18" s="1"/>
  <c r="N91" i="15"/>
  <c r="M21" i="14"/>
  <c r="K91" i="12"/>
  <c r="J21" i="11"/>
  <c r="G91" i="8"/>
  <c r="G21" i="8"/>
  <c r="E94" i="2"/>
  <c r="Q68" i="2"/>
  <c r="P68" i="2"/>
  <c r="O68" i="2"/>
  <c r="N68" i="2"/>
  <c r="M68" i="2"/>
  <c r="L68" i="2"/>
  <c r="K68" i="2"/>
  <c r="J68" i="2"/>
  <c r="I68" i="2"/>
  <c r="H68" i="2"/>
  <c r="G68" i="2"/>
  <c r="E68" i="2"/>
  <c r="F68" i="2" s="1"/>
  <c r="Q58" i="2"/>
  <c r="P58" i="2"/>
  <c r="O58" i="2"/>
  <c r="N58" i="2"/>
  <c r="M58" i="2"/>
  <c r="L58" i="2"/>
  <c r="K58" i="2"/>
  <c r="J58" i="2"/>
  <c r="I58" i="2"/>
  <c r="H58" i="2"/>
  <c r="G58" i="2"/>
  <c r="E58" i="2"/>
  <c r="F58" i="2" s="1"/>
  <c r="Q32" i="2"/>
  <c r="P32" i="2"/>
  <c r="O32" i="2"/>
  <c r="N32" i="2"/>
  <c r="M32" i="2"/>
  <c r="L32" i="2"/>
  <c r="K32" i="2"/>
  <c r="J32" i="2"/>
  <c r="I32" i="2"/>
  <c r="H32" i="2"/>
  <c r="G32" i="2"/>
  <c r="E32" i="2"/>
  <c r="F32" i="2" s="1"/>
  <c r="E22" i="2"/>
  <c r="F22" i="2" s="1"/>
  <c r="R17" i="2"/>
  <c r="R18" i="2"/>
  <c r="R19" i="2"/>
  <c r="R20" i="2"/>
  <c r="R21" i="2"/>
  <c r="R23" i="2"/>
  <c r="R24" i="2"/>
  <c r="R25" i="2"/>
  <c r="R26" i="2"/>
  <c r="R27" i="2"/>
  <c r="R28" i="2"/>
  <c r="R29" i="2"/>
  <c r="R30" i="2"/>
  <c r="R31" i="2"/>
  <c r="R33" i="2"/>
  <c r="R34" i="2"/>
  <c r="R35" i="2"/>
  <c r="R36" i="2"/>
  <c r="R37" i="2"/>
  <c r="R38" i="2"/>
  <c r="R39" i="2"/>
  <c r="R40" i="2"/>
  <c r="R41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9" i="2"/>
  <c r="R60" i="2"/>
  <c r="R61" i="2"/>
  <c r="R62" i="2"/>
  <c r="R63" i="2"/>
  <c r="R64" i="2"/>
  <c r="R65" i="2"/>
  <c r="R66" i="2"/>
  <c r="R67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Q22" i="2"/>
  <c r="P22" i="2"/>
  <c r="O22" i="2"/>
  <c r="N22" i="2"/>
  <c r="M22" i="2"/>
  <c r="L22" i="2"/>
  <c r="K22" i="2"/>
  <c r="J22" i="2"/>
  <c r="I22" i="2"/>
  <c r="H22" i="2"/>
  <c r="G22" i="2"/>
  <c r="P16" i="2"/>
  <c r="O16" i="2"/>
  <c r="N16" i="2"/>
  <c r="M16" i="2"/>
  <c r="Q16" i="2"/>
  <c r="D95" i="18" l="1"/>
  <c r="E95" i="18" s="1"/>
  <c r="M92" i="2"/>
  <c r="R58" i="2"/>
  <c r="N92" i="2"/>
  <c r="O92" i="2"/>
  <c r="P92" i="2"/>
  <c r="Q92" i="2"/>
  <c r="R32" i="2"/>
  <c r="R68" i="2"/>
  <c r="R22" i="2"/>
  <c r="L16" i="2"/>
  <c r="L92" i="2" s="1"/>
  <c r="K16" i="2" l="1"/>
  <c r="K92" i="2" s="1"/>
  <c r="J16" i="2" l="1"/>
  <c r="J92" i="2" s="1"/>
  <c r="G16" i="2"/>
  <c r="E16" i="2"/>
  <c r="E24" i="3"/>
  <c r="D21" i="3"/>
  <c r="C12" i="3"/>
  <c r="E92" i="2" l="1"/>
  <c r="F92" i="2" s="1"/>
  <c r="F16" i="2"/>
  <c r="G92" i="2"/>
  <c r="H16" i="2"/>
  <c r="H92" i="2" s="1"/>
  <c r="I16" i="2"/>
  <c r="I92" i="2" s="1"/>
  <c r="R16" i="2" l="1"/>
  <c r="E95" i="2" s="1"/>
  <c r="R92" i="2"/>
  <c r="G42" i="2"/>
  <c r="E42" i="2"/>
  <c r="F42" i="2" s="1"/>
  <c r="R42" i="2" l="1"/>
  <c r="E96" i="2"/>
</calcChain>
</file>

<file path=xl/sharedStrings.xml><?xml version="1.0" encoding="utf-8"?>
<sst xmlns="http://schemas.openxmlformats.org/spreadsheetml/2006/main" count="1401" uniqueCount="158">
  <si>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</si>
  <si>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</si>
  <si>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</si>
  <si>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</si>
  <si>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</si>
  <si>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</si>
  <si>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</si>
  <si>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</si>
  <si>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</si>
  <si>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</si>
  <si>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</si>
  <si>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</si>
  <si>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</si>
  <si>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</si>
  <si>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</si>
  <si>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</si>
  <si>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</si>
  <si>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</si>
  <si>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</si>
  <si>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</si>
  <si>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</si>
  <si>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</si>
  <si>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</si>
  <si>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</si>
  <si>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</si>
  <si>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</si>
  <si>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</si>
  <si>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</si>
  <si>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</si>
  <si>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</si>
  <si>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</si>
  <si>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</si>
  <si>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</si>
  <si>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</si>
  <si>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</si>
  <si>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</si>
  <si>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</si>
  <si>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</si>
  <si>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</si>
  <si>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</si>
  <si>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</si>
  <si>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</si>
  <si>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</si>
  <si>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</si>
  <si>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</si>
  <si>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</si>
  <si>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</si>
  <si>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</si>
  <si>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</si>
  <si>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</si>
  <si>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</si>
  <si>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</si>
  <si>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</si>
  <si>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</si>
  <si>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</si>
  <si>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</si>
  <si>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</si>
  <si>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</si>
  <si>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</si>
  <si>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</si>
  <si>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</si>
  <si>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</si>
  <si>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</si>
  <si>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</si>
  <si>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</si>
  <si>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</si>
  <si>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</si>
  <si>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</si>
  <si>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</si>
  <si>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</si>
  <si>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</si>
  <si>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</si>
  <si>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</si>
  <si>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</si>
  <si>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</si>
  <si>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</si>
  <si>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</si>
  <si>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</si>
  <si>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</si>
  <si>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</si>
  <si>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</si>
  <si>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</si>
  <si>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</si>
  <si>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</si>
  <si>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</si>
  <si>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</si>
  <si>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</si>
  <si>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</si>
  <si>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</si>
  <si>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</si>
  <si>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</si>
  <si>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</si>
  <si>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</si>
  <si>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</si>
  <si>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</si>
  <si>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>Marzo</t>
  </si>
  <si>
    <t>Abril</t>
  </si>
  <si>
    <t>2.1.1.1.01</t>
  </si>
  <si>
    <t>2.1.1.2.11</t>
  </si>
  <si>
    <t>2.1.5.2.01</t>
  </si>
  <si>
    <t>2.1.5.1.01</t>
  </si>
  <si>
    <t>2.1.5.3.01</t>
  </si>
  <si>
    <t>2.1.1.2.08</t>
  </si>
  <si>
    <t>2.1.2.2.05</t>
  </si>
  <si>
    <t>2.2.1.3.01</t>
  </si>
  <si>
    <t>2.2.1.5.01</t>
  </si>
  <si>
    <t>2.2.1.6.01</t>
  </si>
  <si>
    <t>2.2.2.1.01</t>
  </si>
  <si>
    <t>2.2.3.1.01</t>
  </si>
  <si>
    <t>2.2.7.1.03</t>
  </si>
  <si>
    <t>2.2.8.6.01</t>
  </si>
  <si>
    <t>2.2.8.7.06</t>
  </si>
  <si>
    <t>2.3.7.1.01</t>
  </si>
  <si>
    <t>2.3.2.3.01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</si>
  <si>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</si>
  <si>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</si>
  <si>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</si>
  <si>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</si>
  <si>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</si>
  <si>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</si>
  <si>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</si>
  <si>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</si>
  <si>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                                              Henry Romero                                                                         Yovanny  De La Rosa                                                 Daniel Quiñones</t>
  </si>
  <si>
    <t xml:space="preserve">                                             Elaborado por                                                                                     Revisado por                                                            Aprobado por                         </t>
  </si>
  <si>
    <t xml:space="preserve">                                               Contador  II                                                                                Contador                                                                           Director Financiero</t>
  </si>
  <si>
    <t>AÑO 2024</t>
  </si>
  <si>
    <t xml:space="preserve">                                            </t>
  </si>
  <si>
    <t xml:space="preserve">                                               </t>
  </si>
  <si>
    <t xml:space="preserve">                                              </t>
  </si>
  <si>
    <t>HENRY ROMERO</t>
  </si>
  <si>
    <t>Elaborado por</t>
  </si>
  <si>
    <t>Verificado por</t>
  </si>
  <si>
    <t>YOVANNY DE LA ROSA</t>
  </si>
  <si>
    <t>Contador II</t>
  </si>
  <si>
    <t>Aprobando por</t>
  </si>
  <si>
    <t>Daniel Quiñones</t>
  </si>
  <si>
    <t>Director Financiero</t>
  </si>
  <si>
    <t>ELABORADO POR</t>
  </si>
  <si>
    <t>CONTADOR II</t>
  </si>
  <si>
    <t>VERIFICADO POR</t>
  </si>
  <si>
    <t>APROBADO POR</t>
  </si>
  <si>
    <t>DANIEL E.QUIÑONES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</si>
  <si>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prespuesto aprobado en caso de que el Congreso Nacional apruebe un presupuesto complementario</t>
    </r>
  </si>
  <si>
    <t>TOTAL</t>
  </si>
  <si>
    <t>Aprobado por</t>
  </si>
  <si>
    <t xml:space="preserve">                                             Elaborado por                                                                                     Revisado por                                                           </t>
  </si>
  <si>
    <t xml:space="preserve">                                                 Henry Romero                                                                         Yovanny  De La Rosa                                                 </t>
  </si>
  <si>
    <t xml:space="preserve">                                               Contador  II                                                                                Contador                                                                           </t>
  </si>
  <si>
    <t xml:space="preserve">Aprobacion </t>
  </si>
  <si>
    <t>daniel Quiñones</t>
  </si>
  <si>
    <t xml:space="preserve">                                             Elaborado por                                                                                     Revisado por                                                            </t>
  </si>
  <si>
    <t xml:space="preserve">                                                 Henry Romero                                                                         Yovanny  De La Rosa                                                </t>
  </si>
  <si>
    <t xml:space="preserve">                                               Contador  II                                                                                Contador                                                                          </t>
  </si>
  <si>
    <t>Aprobacion</t>
  </si>
  <si>
    <t>Preparado por</t>
  </si>
  <si>
    <t>Henry Romero</t>
  </si>
  <si>
    <t>Verificacion por</t>
  </si>
  <si>
    <t>Yovanny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</si>
</sst>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050505"/>
      <name val="Times New Roman"/>
      <family val="1"/>
    </font>
    <font>
      <sz val="9"/>
      <color rgb="FF2B2B2B"/>
      <name val="Times New Roman"/>
      <family val="1"/>
    </font>
    <font>
      <sz val="9"/>
      <color rgb="FF2B2B2B"/>
      <name val="Arial"/>
      <family val="2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1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0" fontId="0" fillId="4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5" borderId="1" xfId="0" applyFill="1" applyBorder="1"/>
    <xf numFmtId="164" fontId="0" fillId="5" borderId="1" xfId="1" applyFont="1" applyFill="1" applyBorder="1"/>
    <xf numFmtId="164" fontId="0" fillId="6" borderId="1" xfId="1" applyFont="1" applyFill="1" applyBorder="1"/>
    <xf numFmtId="164" fontId="0" fillId="0" borderId="0" xfId="1" applyFont="1"/>
    <xf numFmtId="0" fontId="6" fillId="0" borderId="0" xfId="0" applyFont="1"/>
    <xf numFmtId="0" fontId="0" fillId="0" borderId="2" xfId="0" applyBorder="1"/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left"/>
    </xf>
    <xf numFmtId="0" fontId="7" fillId="0" borderId="0" xfId="0" applyFont="1"/>
    <xf numFmtId="164" fontId="6" fillId="0" borderId="0" xfId="0" applyNumberFormat="1" applyFont="1"/>
    <xf numFmtId="164" fontId="6" fillId="0" borderId="0" xfId="1" applyFont="1" applyBorder="1" applyAlignment="1">
      <alignment horizontal="left"/>
    </xf>
    <xf numFmtId="43" fontId="6" fillId="0" borderId="0" xfId="0" applyNumberFormat="1" applyFont="1"/>
    <xf numFmtId="0" fontId="7" fillId="0" borderId="0" xfId="0" applyFont="1" applyAlignment="1">
      <alignment horizontal="center"/>
    </xf>
    <xf numFmtId="43" fontId="0" fillId="0" borderId="6" xfId="0" applyNumberFormat="1" applyBorder="1"/>
    <xf numFmtId="0" fontId="1" fillId="0" borderId="5" xfId="0" applyFont="1" applyBorder="1"/>
    <xf numFmtId="0" fontId="0" fillId="0" borderId="5" xfId="0" applyBorder="1" applyAlignment="1">
      <alignment horizontal="left"/>
    </xf>
    <xf numFmtId="0" fontId="0" fillId="0" borderId="8" xfId="0" applyBorder="1"/>
    <xf numFmtId="0" fontId="6" fillId="0" borderId="9" xfId="0" applyFont="1" applyBorder="1"/>
    <xf numFmtId="0" fontId="0" fillId="0" borderId="10" xfId="0" applyBorder="1"/>
    <xf numFmtId="164" fontId="8" fillId="0" borderId="1" xfId="1" applyFont="1" applyBorder="1" applyAlignment="1">
      <alignment horizontal="left" vertical="center" wrapText="1"/>
    </xf>
    <xf numFmtId="0" fontId="9" fillId="0" borderId="6" xfId="0" applyFont="1" applyBorder="1"/>
    <xf numFmtId="164" fontId="8" fillId="7" borderId="1" xfId="1" applyFont="1" applyFill="1" applyBorder="1" applyAlignment="1">
      <alignment horizontal="left" vertical="center" wrapText="1"/>
    </xf>
    <xf numFmtId="164" fontId="9" fillId="0" borderId="6" xfId="0" applyNumberFormat="1" applyFont="1" applyBorder="1"/>
    <xf numFmtId="165" fontId="10" fillId="0" borderId="1" xfId="0" applyNumberFormat="1" applyFont="1" applyBorder="1" applyAlignment="1">
      <alignment vertical="center" wrapText="1"/>
    </xf>
    <xf numFmtId="4" fontId="10" fillId="0" borderId="1" xfId="1" applyNumberFormat="1" applyFont="1" applyBorder="1" applyAlignment="1">
      <alignment vertical="center" wrapText="1"/>
    </xf>
    <xf numFmtId="164" fontId="10" fillId="0" borderId="1" xfId="1" applyFont="1" applyBorder="1"/>
    <xf numFmtId="4" fontId="10" fillId="0" borderId="1" xfId="0" applyNumberFormat="1" applyFont="1" applyBorder="1" applyAlignment="1">
      <alignment vertical="center" wrapText="1"/>
    </xf>
    <xf numFmtId="2" fontId="10" fillId="0" borderId="1" xfId="1" applyNumberFormat="1" applyFont="1" applyBorder="1"/>
    <xf numFmtId="4" fontId="10" fillId="0" borderId="1" xfId="0" applyNumberFormat="1" applyFont="1" applyBorder="1" applyAlignment="1">
      <alignment vertical="center"/>
    </xf>
    <xf numFmtId="4" fontId="8" fillId="7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164" fontId="10" fillId="0" borderId="1" xfId="0" applyNumberFormat="1" applyFont="1" applyBorder="1" applyAlignment="1">
      <alignment vertical="center" wrapText="1"/>
    </xf>
    <xf numFmtId="2" fontId="10" fillId="0" borderId="1" xfId="0" applyNumberFormat="1" applyFont="1" applyBorder="1"/>
    <xf numFmtId="164" fontId="10" fillId="0" borderId="1" xfId="1" applyFont="1" applyBorder="1" applyAlignment="1">
      <alignment vertical="center" wrapText="1"/>
    </xf>
    <xf numFmtId="4" fontId="8" fillId="7" borderId="14" xfId="0" applyNumberFormat="1" applyFont="1" applyFill="1" applyBorder="1" applyAlignment="1">
      <alignment vertical="center" wrapText="1"/>
    </xf>
    <xf numFmtId="164" fontId="9" fillId="0" borderId="10" xfId="0" applyNumberFormat="1" applyFont="1" applyBorder="1"/>
    <xf numFmtId="165" fontId="10" fillId="0" borderId="12" xfId="0" applyNumberFormat="1" applyFont="1" applyBorder="1" applyAlignment="1">
      <alignment vertical="center" wrapText="1"/>
    </xf>
    <xf numFmtId="4" fontId="10" fillId="0" borderId="12" xfId="1" applyNumberFormat="1" applyFont="1" applyBorder="1" applyAlignment="1">
      <alignment vertical="center" wrapText="1"/>
    </xf>
    <xf numFmtId="4" fontId="10" fillId="0" borderId="12" xfId="0" applyNumberFormat="1" applyFont="1" applyBorder="1" applyAlignment="1">
      <alignment vertical="center" wrapText="1"/>
    </xf>
    <xf numFmtId="2" fontId="10" fillId="5" borderId="1" xfId="1" applyNumberFormat="1" applyFont="1" applyFill="1" applyBorder="1" applyAlignment="1"/>
    <xf numFmtId="164" fontId="10" fillId="5" borderId="1" xfId="1" applyFont="1" applyFill="1" applyBorder="1" applyAlignment="1"/>
    <xf numFmtId="164" fontId="8" fillId="7" borderId="1" xfId="1" applyFont="1" applyFill="1" applyBorder="1" applyAlignment="1">
      <alignment vertical="center" wrapText="1"/>
    </xf>
    <xf numFmtId="164" fontId="10" fillId="7" borderId="1" xfId="1" applyFont="1" applyFill="1" applyBorder="1" applyAlignment="1">
      <alignment vertical="center" wrapText="1"/>
    </xf>
    <xf numFmtId="4" fontId="9" fillId="0" borderId="6" xfId="0" applyNumberFormat="1" applyFont="1" applyBorder="1"/>
    <xf numFmtId="4" fontId="11" fillId="0" borderId="1" xfId="0" applyNumberFormat="1" applyFont="1" applyBorder="1" applyAlignment="1">
      <alignment vertical="top" shrinkToFit="1"/>
    </xf>
    <xf numFmtId="4" fontId="11" fillId="0" borderId="0" xfId="0" applyNumberFormat="1" applyFont="1" applyAlignment="1">
      <alignment vertical="top" shrinkToFit="1"/>
    </xf>
    <xf numFmtId="4" fontId="8" fillId="2" borderId="1" xfId="0" applyNumberFormat="1" applyFont="1" applyFill="1" applyBorder="1" applyAlignment="1">
      <alignment horizontal="center" vertical="center" wrapText="1"/>
    </xf>
    <xf numFmtId="165" fontId="8" fillId="7" borderId="1" xfId="0" applyNumberFormat="1" applyFont="1" applyFill="1" applyBorder="1" applyAlignment="1">
      <alignment vertical="center" wrapText="1"/>
    </xf>
    <xf numFmtId="4" fontId="10" fillId="7" borderId="1" xfId="0" applyNumberFormat="1" applyFont="1" applyFill="1" applyBorder="1" applyAlignment="1">
      <alignment vertical="center" wrapText="1"/>
    </xf>
    <xf numFmtId="0" fontId="10" fillId="7" borderId="1" xfId="0" applyFont="1" applyFill="1" applyBorder="1"/>
    <xf numFmtId="4" fontId="10" fillId="7" borderId="1" xfId="0" applyNumberFormat="1" applyFont="1" applyFill="1" applyBorder="1"/>
    <xf numFmtId="4" fontId="10" fillId="0" borderId="1" xfId="0" applyNumberFormat="1" applyFont="1" applyBorder="1"/>
    <xf numFmtId="4" fontId="8" fillId="2" borderId="1" xfId="0" applyNumberFormat="1" applyFont="1" applyFill="1" applyBorder="1" applyAlignment="1">
      <alignment vertical="center" wrapText="1"/>
    </xf>
    <xf numFmtId="4" fontId="10" fillId="0" borderId="0" xfId="0" applyNumberFormat="1" applyFont="1"/>
    <xf numFmtId="0" fontId="10" fillId="0" borderId="0" xfId="0" applyFont="1"/>
    <xf numFmtId="164" fontId="9" fillId="0" borderId="6" xfId="1" applyFont="1" applyBorder="1"/>
    <xf numFmtId="164" fontId="10" fillId="0" borderId="0" xfId="1" applyFont="1" applyBorder="1"/>
    <xf numFmtId="9" fontId="12" fillId="0" borderId="0" xfId="2" applyFont="1" applyBorder="1" applyAlignment="1">
      <alignment horizontal="center" vertical="top" shrinkToFit="1"/>
    </xf>
    <xf numFmtId="4" fontId="13" fillId="0" borderId="0" xfId="0" applyNumberFormat="1" applyFont="1" applyAlignment="1">
      <alignment vertical="top" shrinkToFit="1"/>
    </xf>
    <xf numFmtId="43" fontId="9" fillId="0" borderId="6" xfId="0" applyNumberFormat="1" applyFont="1" applyBorder="1"/>
    <xf numFmtId="9" fontId="10" fillId="0" borderId="0" xfId="2" applyFont="1" applyBorder="1" applyAlignment="1">
      <alignment horizontal="center"/>
    </xf>
    <xf numFmtId="43" fontId="10" fillId="0" borderId="0" xfId="0" applyNumberFormat="1" applyFont="1"/>
    <xf numFmtId="0" fontId="6" fillId="0" borderId="4" xfId="0" applyFont="1" applyBorder="1"/>
    <xf numFmtId="0" fontId="6" fillId="0" borderId="6" xfId="0" applyFont="1" applyBorder="1"/>
    <xf numFmtId="164" fontId="8" fillId="0" borderId="15" xfId="1" applyFont="1" applyBorder="1" applyAlignment="1">
      <alignment horizontal="left" vertical="center" wrapText="1"/>
    </xf>
    <xf numFmtId="164" fontId="8" fillId="7" borderId="15" xfId="1" applyFont="1" applyFill="1" applyBorder="1" applyAlignment="1">
      <alignment horizontal="left" vertical="center" wrapText="1"/>
    </xf>
    <xf numFmtId="164" fontId="8" fillId="7" borderId="16" xfId="1" applyFont="1" applyFill="1" applyBorder="1" applyAlignment="1">
      <alignment horizontal="left" vertical="center" wrapText="1"/>
    </xf>
    <xf numFmtId="164" fontId="8" fillId="7" borderId="17" xfId="1" applyFont="1" applyFill="1" applyBorder="1" applyAlignment="1">
      <alignment horizontal="left" vertical="center" wrapText="1"/>
    </xf>
    <xf numFmtId="4" fontId="8" fillId="7" borderId="15" xfId="0" applyNumberFormat="1" applyFont="1" applyFill="1" applyBorder="1" applyAlignment="1">
      <alignment vertical="center" wrapText="1"/>
    </xf>
    <xf numFmtId="0" fontId="10" fillId="0" borderId="6" xfId="0" applyFont="1" applyBorder="1"/>
    <xf numFmtId="0" fontId="6" fillId="0" borderId="10" xfId="0" applyFont="1" applyBorder="1"/>
    <xf numFmtId="0" fontId="8" fillId="2" borderId="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 indent="2"/>
    </xf>
    <xf numFmtId="0" fontId="8" fillId="7" borderId="13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 indent="2"/>
    </xf>
    <xf numFmtId="0" fontId="8" fillId="2" borderId="7" xfId="0" applyFont="1" applyFill="1" applyBorder="1" applyAlignment="1">
      <alignment horizontal="left" vertical="center" wrapText="1"/>
    </xf>
    <xf numFmtId="0" fontId="10" fillId="0" borderId="7" xfId="0" applyFont="1" applyBorder="1"/>
    <xf numFmtId="0" fontId="10" fillId="0" borderId="5" xfId="0" applyFont="1" applyBorder="1" applyAlignment="1">
      <alignment horizontal="center"/>
    </xf>
    <xf numFmtId="164" fontId="8" fillId="7" borderId="20" xfId="1" applyFont="1" applyFill="1" applyBorder="1" applyAlignment="1">
      <alignment horizontal="left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Border="1"/>
    <xf numFmtId="0" fontId="10" fillId="0" borderId="3" xfId="0" applyFont="1" applyBorder="1"/>
    <xf numFmtId="0" fontId="10" fillId="0" borderId="4" xfId="0" applyFont="1" applyBorder="1"/>
    <xf numFmtId="0" fontId="8" fillId="2" borderId="13" xfId="0" applyFont="1" applyFill="1" applyBorder="1" applyAlignment="1">
      <alignment horizontal="left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/>
    </xf>
    <xf numFmtId="0" fontId="8" fillId="2" borderId="18" xfId="0" applyFont="1" applyFill="1" applyBorder="1" applyAlignment="1">
      <alignment horizontal="left" vertical="center" wrapText="1"/>
    </xf>
    <xf numFmtId="0" fontId="10" fillId="0" borderId="18" xfId="0" applyFont="1" applyBorder="1"/>
    <xf numFmtId="0" fontId="10" fillId="0" borderId="19" xfId="0" applyFont="1" applyBorder="1"/>
    <xf numFmtId="4" fontId="10" fillId="0" borderId="19" xfId="0" applyNumberFormat="1" applyFont="1" applyBorder="1" applyAlignment="1">
      <alignment vertical="center"/>
    </xf>
    <xf numFmtId="0" fontId="8" fillId="2" borderId="21" xfId="0" applyFont="1" applyFill="1" applyBorder="1" applyAlignment="1">
      <alignment horizontal="left" vertical="center" wrapText="1"/>
    </xf>
    <xf numFmtId="4" fontId="8" fillId="2" borderId="22" xfId="0" applyNumberFormat="1" applyFont="1" applyFill="1" applyBorder="1" applyAlignment="1">
      <alignment horizontal="center" vertical="center" wrapText="1"/>
    </xf>
    <xf numFmtId="164" fontId="8" fillId="7" borderId="23" xfId="1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164" fontId="8" fillId="0" borderId="0" xfId="1" applyFont="1" applyBorder="1" applyAlignment="1">
      <alignment horizontal="left" vertical="center" wrapText="1"/>
    </xf>
    <xf numFmtId="164" fontId="8" fillId="7" borderId="0" xfId="1" applyFont="1" applyFill="1" applyBorder="1" applyAlignment="1">
      <alignment horizontal="left" vertical="center" wrapText="1"/>
    </xf>
    <xf numFmtId="4" fontId="10" fillId="0" borderId="0" xfId="1" applyNumberFormat="1" applyFont="1" applyBorder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2" fontId="10" fillId="0" borderId="0" xfId="1" applyNumberFormat="1" applyFont="1" applyBorder="1"/>
    <xf numFmtId="4" fontId="10" fillId="0" borderId="0" xfId="0" applyNumberFormat="1" applyFont="1" applyAlignment="1">
      <alignment vertical="center"/>
    </xf>
    <xf numFmtId="4" fontId="8" fillId="7" borderId="0" xfId="0" applyNumberFormat="1" applyFont="1" applyFill="1" applyAlignment="1">
      <alignment vertical="center" wrapText="1"/>
    </xf>
    <xf numFmtId="2" fontId="10" fillId="0" borderId="0" xfId="0" applyNumberFormat="1" applyFont="1"/>
    <xf numFmtId="164" fontId="10" fillId="0" borderId="0" xfId="1" applyFont="1" applyBorder="1" applyAlignment="1">
      <alignment vertical="center" wrapText="1"/>
    </xf>
    <xf numFmtId="2" fontId="10" fillId="5" borderId="0" xfId="1" applyNumberFormat="1" applyFont="1" applyFill="1" applyBorder="1" applyAlignment="1"/>
    <xf numFmtId="164" fontId="10" fillId="5" borderId="0" xfId="1" applyFont="1" applyFill="1" applyBorder="1" applyAlignment="1"/>
    <xf numFmtId="164" fontId="8" fillId="7" borderId="0" xfId="1" applyFont="1" applyFill="1" applyBorder="1" applyAlignment="1">
      <alignment vertical="center" wrapText="1"/>
    </xf>
    <xf numFmtId="164" fontId="10" fillId="7" borderId="0" xfId="1" applyFont="1" applyFill="1" applyBorder="1" applyAlignment="1">
      <alignment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10" fillId="7" borderId="0" xfId="0" applyNumberFormat="1" applyFont="1" applyFill="1" applyAlignment="1">
      <alignment vertical="center" wrapText="1"/>
    </xf>
    <xf numFmtId="0" fontId="10" fillId="7" borderId="0" xfId="0" applyFont="1" applyFill="1"/>
    <xf numFmtId="4" fontId="10" fillId="7" borderId="0" xfId="0" applyNumberFormat="1" applyFont="1" applyFill="1"/>
    <xf numFmtId="4" fontId="8" fillId="2" borderId="0" xfId="0" applyNumberFormat="1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4" fillId="0" borderId="0" xfId="0" applyFont="1"/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1284514</xdr:colOff>
      <xdr:row>4</xdr:row>
      <xdr:rowOff>32656</xdr:rowOff>
    </xdr:from>
    <xdr:to>
      <xdr:col>2</xdr:col>
      <xdr:colOff>1053828</xdr:colOff>
      <xdr:row>7</xdr:row>
      <xdr:rowOff>164554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7857B6-1235-461A-9B8C-0BABC604FE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2280557" y="593270"/>
          <a:ext cx="3562985" cy="6870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4</xdr:col>
      <xdr:colOff>46899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65432F-DA29-40E5-8EE2-4B0E523F90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4</xdr:col>
      <xdr:colOff>46899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1D383F-08BA-40C5-8954-393EA1FB2D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4</xdr:col>
      <xdr:colOff>46899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6238E-4D58-4029-864C-6F1FDBDA33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4</xdr:col>
      <xdr:colOff>46899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47D0C1-9B50-4337-AC8C-285D36E35D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2</xdr:col>
      <xdr:colOff>270056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A79496-4848-4AE1-9753-92B1FD12A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2</xdr:col>
      <xdr:colOff>656499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C1AC98-016B-48A5-B72D-2AE3A5AE41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3</xdr:col>
      <xdr:colOff>340813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B252C0-5F1F-4A09-B6E0-F26D122B3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3</xdr:col>
      <xdr:colOff>308156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75CEC0-E92D-4521-B9ED-1E0DB25D79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3</xdr:col>
      <xdr:colOff>3356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8A56B9-F0E7-4CCA-AD64-816B0044FC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3</xdr:col>
      <xdr:colOff>340813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006AF0-D629-4BE8-8EC2-F9E24CD7DC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3</xdr:col>
      <xdr:colOff>210185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0BAA9D-C925-49B5-91E0-5A2954FC24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3</xdr:row>
      <xdr:rowOff>38100</xdr:rowOff>
    </xdr:from>
    <xdr:to>
      <xdr:col>3</xdr:col>
      <xdr:colOff>476885</xdr:colOff>
      <xdr:row>6</xdr:row>
      <xdr:rowOff>169998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6BBDD-35EB-424E-A53E-443586E795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6" t="45115" r="24571" b="45040"/>
        <a:stretch/>
      </xdr:blipFill>
      <xdr:spPr bwMode="auto">
        <a:xfrm>
          <a:off x="1019991" y="594360"/>
          <a:ext cx="3568428" cy="6805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07"/>
  <sheetViews>
    <sheetView showGridLines="0" topLeftCell="A18" zoomScale="140" zoomScaleNormal="140" workbookViewId="0">
      <selection activeCell="S107" sqref="B2:S107"/>
    </sheetView>
  </sheetViews>
  <sheetFormatPr baseColWidth="10" defaultColWidth="14.5546875" defaultRowHeight="14.4" x14ac:dyDescent="0.3"/>
  <cols>
    <col min="2" max="2" width="55.33203125" customWidth="1"/>
    <col min="3" max="3" width="20.6640625" style="12" customWidth="1"/>
    <col min="4" max="4" width="19.77734375" style="12" customWidth="1"/>
    <col min="5" max="5" width="0.109375" style="12" customWidth="1"/>
    <col min="6" max="6" width="17.5546875" style="12" customWidth="1"/>
    <col min="7" max="18" width="14.5546875" style="12" hidden="1" customWidth="1"/>
    <col min="19" max="19" width="3.6640625" customWidth="1"/>
  </cols>
  <sheetData>
    <row r="1" spans="2:19" ht="15" thickBot="1" x14ac:dyDescent="0.35"/>
    <row r="2" spans="2:19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2:19" x14ac:dyDescent="0.3">
      <c r="B3" s="16"/>
      <c r="S3" s="17"/>
    </row>
    <row r="4" spans="2:19" x14ac:dyDescent="0.3">
      <c r="B4" s="16"/>
      <c r="S4" s="17"/>
    </row>
    <row r="5" spans="2:19" x14ac:dyDescent="0.3">
      <c r="B5" s="16"/>
      <c r="S5" s="17"/>
    </row>
    <row r="6" spans="2:19" x14ac:dyDescent="0.3">
      <c r="B6" s="16"/>
      <c r="S6" s="17"/>
    </row>
    <row r="7" spans="2:19" x14ac:dyDescent="0.3">
      <c r="B7" s="16"/>
      <c r="S7" s="17"/>
    </row>
    <row r="8" spans="2:19" x14ac:dyDescent="0.3">
      <c r="B8" s="16"/>
      <c r="S8" s="17"/>
    </row>
    <row r="9" spans="2:19" ht="18" customHeight="1" x14ac:dyDescent="0.3">
      <c r="B9" s="137" t="s">
        <v>81</v>
      </c>
      <c r="C9" s="138"/>
      <c r="D9" s="138"/>
      <c r="E9" s="18"/>
      <c r="F9" s="18"/>
      <c r="S9" s="17"/>
    </row>
    <row r="10" spans="2:19" ht="18" customHeight="1" x14ac:dyDescent="0.3">
      <c r="B10" s="137" t="s">
        <v>89</v>
      </c>
      <c r="C10" s="138"/>
      <c r="D10" s="138"/>
      <c r="E10" s="18"/>
      <c r="F10" s="18"/>
      <c r="S10" s="17"/>
    </row>
    <row r="11" spans="2:19" ht="18" x14ac:dyDescent="0.3">
      <c r="B11" s="137" t="s">
        <v>125</v>
      </c>
      <c r="C11" s="138"/>
      <c r="D11" s="138"/>
      <c r="E11" s="19"/>
      <c r="F11" s="19"/>
      <c r="S11" s="17"/>
    </row>
    <row r="12" spans="2:19" ht="15.6" x14ac:dyDescent="0.3">
      <c r="B12" s="148" t="s">
        <v>80</v>
      </c>
      <c r="C12" s="149"/>
      <c r="D12" s="20"/>
      <c r="E12" s="21"/>
      <c r="F12" s="21"/>
      <c r="S12" s="17"/>
    </row>
    <row r="13" spans="2:19" x14ac:dyDescent="0.3">
      <c r="B13" s="146" t="s">
        <v>36</v>
      </c>
      <c r="C13" s="147"/>
      <c r="D13" s="22"/>
      <c r="E13" s="145"/>
      <c r="F13" s="145"/>
      <c r="G13" s="145"/>
      <c r="H13" s="145"/>
      <c r="I13" s="145"/>
      <c r="J13" s="145"/>
      <c r="K13" s="23"/>
      <c r="L13" s="23"/>
      <c r="M13" s="23"/>
      <c r="N13" s="23"/>
      <c r="O13" s="23"/>
      <c r="P13" s="23"/>
      <c r="Q13" s="23"/>
      <c r="S13" s="17"/>
    </row>
    <row r="14" spans="2:19" ht="57" x14ac:dyDescent="0.3">
      <c r="B14" s="129" t="s">
        <v>0</v>
      </c>
      <c r="C14" s="83" t="s">
        <v>37</v>
      </c>
      <c r="D14" s="83" t="s">
        <v>90</v>
      </c>
      <c r="E14" s="83" t="s">
        <v>92</v>
      </c>
      <c r="F14" s="83" t="s">
        <v>143</v>
      </c>
      <c r="G14" s="110" t="s">
        <v>94</v>
      </c>
      <c r="H14" s="110" t="s">
        <v>95</v>
      </c>
      <c r="I14" s="110" t="s">
        <v>96</v>
      </c>
      <c r="J14" s="110" t="s">
        <v>114</v>
      </c>
      <c r="K14" s="110" t="s">
        <v>115</v>
      </c>
      <c r="L14" s="110" t="s">
        <v>116</v>
      </c>
      <c r="M14" s="110" t="s">
        <v>117</v>
      </c>
      <c r="N14" s="110" t="s">
        <v>118</v>
      </c>
      <c r="O14" s="110" t="s">
        <v>119</v>
      </c>
      <c r="P14" s="110" t="s">
        <v>120</v>
      </c>
      <c r="Q14" s="110" t="s">
        <v>121</v>
      </c>
      <c r="R14" s="110" t="s">
        <v>93</v>
      </c>
      <c r="S14" s="17"/>
    </row>
    <row r="15" spans="2:19" x14ac:dyDescent="0.3">
      <c r="B15" s="85" t="s">
        <v>1</v>
      </c>
      <c r="C15" s="30"/>
      <c r="D15" s="30"/>
      <c r="E15" s="30"/>
      <c r="F15" s="30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31"/>
    </row>
    <row r="16" spans="2:19" x14ac:dyDescent="0.3">
      <c r="B16" s="86" t="s">
        <v>2</v>
      </c>
      <c r="C16" s="32">
        <f t="shared" ref="C16:D16" si="0">C17+C18+C21</f>
        <v>152805028.33000001</v>
      </c>
      <c r="D16" s="32">
        <f t="shared" si="0"/>
        <v>0</v>
      </c>
      <c r="E16" s="32">
        <f>E17+E18+E21</f>
        <v>4443523.6399999997</v>
      </c>
      <c r="F16" s="32">
        <f>SUM(C16:E16)</f>
        <v>157248551.97</v>
      </c>
      <c r="G16" s="112">
        <f>G17+G18+G19+G21</f>
        <v>16981724.100000001</v>
      </c>
      <c r="H16" s="112">
        <f>H17+H18+H21</f>
        <v>10906057.6</v>
      </c>
      <c r="I16" s="112">
        <f>I17+I18+I21</f>
        <v>10379869.32</v>
      </c>
      <c r="J16" s="112">
        <f>J21+J18+J17</f>
        <v>10447172.52</v>
      </c>
      <c r="K16" s="112">
        <f>K17+K18+K21</f>
        <v>10995983.73</v>
      </c>
      <c r="L16" s="112">
        <f>L21+L18+L17</f>
        <v>10229557.32</v>
      </c>
      <c r="M16" s="112">
        <f t="shared" ref="M16:P16" si="1">M21+M18+M17</f>
        <v>10675598.890000001</v>
      </c>
      <c r="N16" s="112">
        <f t="shared" si="1"/>
        <v>9894640.9900000002</v>
      </c>
      <c r="O16" s="112">
        <f t="shared" si="1"/>
        <v>9995952.6999999993</v>
      </c>
      <c r="P16" s="112">
        <f t="shared" si="1"/>
        <v>9199065.4499999993</v>
      </c>
      <c r="Q16" s="112">
        <f>Q17+Q18+Q21</f>
        <v>26165126.449999999</v>
      </c>
      <c r="R16" s="112">
        <f>SUM(E16:Q16)</f>
        <v>297562824.67999995</v>
      </c>
      <c r="S16" s="33"/>
    </row>
    <row r="17" spans="2:19" x14ac:dyDescent="0.3">
      <c r="B17" s="87" t="s">
        <v>3</v>
      </c>
      <c r="C17" s="34">
        <v>124441098.95</v>
      </c>
      <c r="D17" s="34"/>
      <c r="E17" s="35">
        <v>3650703</v>
      </c>
      <c r="F17" s="32">
        <f t="shared" ref="F17:F80" si="2">SUM(C17:E17)</f>
        <v>128091801.95</v>
      </c>
      <c r="G17" s="113">
        <v>14539793</v>
      </c>
      <c r="H17" s="113">
        <v>9324683.2799999993</v>
      </c>
      <c r="I17" s="67">
        <v>8798495</v>
      </c>
      <c r="J17" s="67">
        <v>8857242</v>
      </c>
      <c r="K17" s="67">
        <v>9425618.2100000009</v>
      </c>
      <c r="L17" s="67">
        <v>8667748</v>
      </c>
      <c r="M17" s="67">
        <v>9096677.1699999999</v>
      </c>
      <c r="N17" s="67">
        <v>8376495</v>
      </c>
      <c r="O17" s="67">
        <v>8465242</v>
      </c>
      <c r="P17" s="67">
        <v>7771495</v>
      </c>
      <c r="Q17" s="67">
        <v>16940964.559999999</v>
      </c>
      <c r="R17" s="112">
        <f t="shared" ref="R17:R80" si="3">SUM(E17:Q17)</f>
        <v>242006958.16999999</v>
      </c>
      <c r="S17" s="31"/>
    </row>
    <row r="18" spans="2:19" x14ac:dyDescent="0.3">
      <c r="B18" s="87" t="s">
        <v>4</v>
      </c>
      <c r="C18" s="34">
        <f>3378564.83+7938928</f>
        <v>11317492.83</v>
      </c>
      <c r="D18" s="34"/>
      <c r="E18" s="35">
        <v>245000</v>
      </c>
      <c r="F18" s="32">
        <f t="shared" si="2"/>
        <v>11562492.83</v>
      </c>
      <c r="G18" s="113">
        <v>245000</v>
      </c>
      <c r="H18" s="113">
        <v>260000</v>
      </c>
      <c r="I18" s="67">
        <v>260000</v>
      </c>
      <c r="J18" s="67">
        <v>260000</v>
      </c>
      <c r="K18" s="67">
        <v>260000</v>
      </c>
      <c r="L18" s="67">
        <v>260000</v>
      </c>
      <c r="M18" s="67">
        <v>260000</v>
      </c>
      <c r="N18" s="67">
        <v>260000</v>
      </c>
      <c r="O18" s="67">
        <v>260000</v>
      </c>
      <c r="P18" s="67">
        <v>260000</v>
      </c>
      <c r="Q18" s="67">
        <v>8047428.3399999999</v>
      </c>
      <c r="R18" s="112">
        <f t="shared" si="3"/>
        <v>22439921.170000002</v>
      </c>
      <c r="S18" s="31"/>
    </row>
    <row r="19" spans="2:19" x14ac:dyDescent="0.3">
      <c r="B19" s="87" t="s">
        <v>38</v>
      </c>
      <c r="C19" s="34"/>
      <c r="D19" s="34"/>
      <c r="E19" s="37"/>
      <c r="F19" s="32">
        <f t="shared" si="2"/>
        <v>0</v>
      </c>
      <c r="G19" s="114"/>
      <c r="H19" s="114"/>
      <c r="I19" s="115"/>
      <c r="J19" s="115"/>
      <c r="K19" s="115"/>
      <c r="L19" s="115"/>
      <c r="M19" s="115"/>
      <c r="N19" s="115"/>
      <c r="O19" s="115"/>
      <c r="P19" s="115"/>
      <c r="Q19" s="115"/>
      <c r="R19" s="112">
        <f t="shared" si="3"/>
        <v>0</v>
      </c>
      <c r="S19" s="31"/>
    </row>
    <row r="20" spans="2:19" x14ac:dyDescent="0.3">
      <c r="B20" s="87" t="s">
        <v>5</v>
      </c>
      <c r="C20" s="34"/>
      <c r="D20" s="34"/>
      <c r="E20" s="37"/>
      <c r="F20" s="32">
        <f t="shared" si="2"/>
        <v>0</v>
      </c>
      <c r="G20" s="114"/>
      <c r="H20" s="114"/>
      <c r="I20" s="115"/>
      <c r="J20" s="115"/>
      <c r="K20" s="115"/>
      <c r="L20" s="115"/>
      <c r="M20" s="115"/>
      <c r="N20" s="115"/>
      <c r="O20" s="115"/>
      <c r="P20" s="115"/>
      <c r="Q20" s="115"/>
      <c r="R20" s="112">
        <f t="shared" si="3"/>
        <v>0</v>
      </c>
      <c r="S20" s="31"/>
    </row>
    <row r="21" spans="2:19" x14ac:dyDescent="0.3">
      <c r="B21" s="87" t="s">
        <v>6</v>
      </c>
      <c r="C21" s="34">
        <v>17046436.550000001</v>
      </c>
      <c r="D21" s="34"/>
      <c r="E21" s="39">
        <v>547820.64</v>
      </c>
      <c r="F21" s="32">
        <f t="shared" si="2"/>
        <v>17594257.190000001</v>
      </c>
      <c r="G21" s="114">
        <v>2196931.1</v>
      </c>
      <c r="H21" s="114">
        <v>1321374.3199999998</v>
      </c>
      <c r="I21" s="67">
        <v>1321374.3199999998</v>
      </c>
      <c r="J21" s="67">
        <v>1329930.52</v>
      </c>
      <c r="K21" s="67">
        <v>1310365.52</v>
      </c>
      <c r="L21" s="67">
        <v>1301809.3199999998</v>
      </c>
      <c r="M21" s="67">
        <v>1318921.7199999997</v>
      </c>
      <c r="N21" s="67">
        <v>1258145.99</v>
      </c>
      <c r="O21" s="67">
        <v>1270710.6999999997</v>
      </c>
      <c r="P21" s="67">
        <v>1167570.4500000002</v>
      </c>
      <c r="Q21" s="67">
        <v>1176733.55</v>
      </c>
      <c r="R21" s="112">
        <f t="shared" si="3"/>
        <v>33115945.34</v>
      </c>
      <c r="S21" s="31"/>
    </row>
    <row r="22" spans="2:19" x14ac:dyDescent="0.3">
      <c r="B22" s="86" t="s">
        <v>7</v>
      </c>
      <c r="C22" s="40">
        <f>+C23+C24+C25+C26+C27+C28+C29+C30+C31</f>
        <v>160072282.17000002</v>
      </c>
      <c r="D22" s="40">
        <f>+D23+D24+D25+D26+D27+D28+D29+D30+D31</f>
        <v>29502130.670000002</v>
      </c>
      <c r="E22" s="40">
        <f>+E23+E24+E25+E26+E27+E28+E29+E30+E31</f>
        <v>569517.17000000004</v>
      </c>
      <c r="F22" s="32">
        <f t="shared" si="2"/>
        <v>190143930.01000002</v>
      </c>
      <c r="G22" s="117">
        <f t="shared" ref="G22:Q22" si="4">+G23+G24+G25+G26+G27+G28+G29+G30+G31</f>
        <v>693904.73</v>
      </c>
      <c r="H22" s="117">
        <f t="shared" si="4"/>
        <v>12460139.41</v>
      </c>
      <c r="I22" s="117">
        <f t="shared" si="4"/>
        <v>4065499.49</v>
      </c>
      <c r="J22" s="117">
        <f t="shared" si="4"/>
        <v>4508080</v>
      </c>
      <c r="K22" s="117">
        <f t="shared" si="4"/>
        <v>878384.24</v>
      </c>
      <c r="L22" s="117">
        <f t="shared" si="4"/>
        <v>18275528.859999999</v>
      </c>
      <c r="M22" s="117">
        <f t="shared" si="4"/>
        <v>12328550.300000001</v>
      </c>
      <c r="N22" s="117">
        <f t="shared" si="4"/>
        <v>4263054.04</v>
      </c>
      <c r="O22" s="117">
        <f t="shared" si="4"/>
        <v>4583561.8999999994</v>
      </c>
      <c r="P22" s="117">
        <f t="shared" si="4"/>
        <v>30942146.059999999</v>
      </c>
      <c r="Q22" s="117">
        <f t="shared" si="4"/>
        <v>11506156.75</v>
      </c>
      <c r="R22" s="112">
        <f t="shared" si="3"/>
        <v>295218452.96000004</v>
      </c>
      <c r="S22" s="33"/>
    </row>
    <row r="23" spans="2:19" x14ac:dyDescent="0.3">
      <c r="B23" s="87" t="s">
        <v>8</v>
      </c>
      <c r="C23" s="34">
        <v>7035632</v>
      </c>
      <c r="D23" s="34"/>
      <c r="E23" s="37">
        <v>569517.17000000004</v>
      </c>
      <c r="F23" s="32">
        <f t="shared" si="2"/>
        <v>7605149.1699999999</v>
      </c>
      <c r="G23" s="114">
        <v>540504.73</v>
      </c>
      <c r="H23" s="114">
        <v>527504.22</v>
      </c>
      <c r="I23" s="67">
        <v>541623.43000000005</v>
      </c>
      <c r="J23" s="67">
        <v>539480</v>
      </c>
      <c r="K23" s="67">
        <v>615824.24</v>
      </c>
      <c r="L23" s="67">
        <v>643388.79</v>
      </c>
      <c r="M23" s="67">
        <v>576642.27</v>
      </c>
      <c r="N23" s="67">
        <v>493904.96</v>
      </c>
      <c r="O23" s="67">
        <v>728165.17</v>
      </c>
      <c r="P23" s="67">
        <v>631984.22000000009</v>
      </c>
      <c r="Q23" s="67">
        <v>626541.36</v>
      </c>
      <c r="R23" s="112">
        <f t="shared" si="3"/>
        <v>14640229.73</v>
      </c>
      <c r="S23" s="31"/>
    </row>
    <row r="24" spans="2:19" x14ac:dyDescent="0.3">
      <c r="B24" s="87" t="s">
        <v>9</v>
      </c>
      <c r="C24" s="34">
        <f>3590000+200000</f>
        <v>3790000</v>
      </c>
      <c r="D24" s="34"/>
      <c r="E24" s="35">
        <v>0</v>
      </c>
      <c r="F24" s="32">
        <f t="shared" si="2"/>
        <v>3790000</v>
      </c>
      <c r="G24" s="113">
        <v>0</v>
      </c>
      <c r="H24" s="113">
        <v>0</v>
      </c>
      <c r="I24" s="67">
        <v>1534000</v>
      </c>
      <c r="J24" s="65">
        <v>0</v>
      </c>
      <c r="K24" s="65">
        <v>0</v>
      </c>
      <c r="L24" s="67">
        <v>708000</v>
      </c>
      <c r="M24" s="67">
        <v>0</v>
      </c>
      <c r="N24" s="67">
        <v>0</v>
      </c>
      <c r="O24" s="67">
        <v>0</v>
      </c>
      <c r="P24" s="67">
        <v>0</v>
      </c>
      <c r="Q24" s="67">
        <v>158149.5</v>
      </c>
      <c r="R24" s="112">
        <f t="shared" si="3"/>
        <v>6190149.5</v>
      </c>
      <c r="S24" s="31"/>
    </row>
    <row r="25" spans="2:19" x14ac:dyDescent="0.3">
      <c r="B25" s="87" t="s">
        <v>10</v>
      </c>
      <c r="C25" s="34">
        <v>1466616</v>
      </c>
      <c r="D25" s="34"/>
      <c r="E25" s="35">
        <v>0</v>
      </c>
      <c r="F25" s="32">
        <f t="shared" si="2"/>
        <v>1466616</v>
      </c>
      <c r="G25" s="114">
        <v>153400</v>
      </c>
      <c r="H25" s="114">
        <v>22400</v>
      </c>
      <c r="I25" s="67">
        <v>58600</v>
      </c>
      <c r="J25" s="65">
        <v>486900</v>
      </c>
      <c r="K25" s="65">
        <v>59550</v>
      </c>
      <c r="L25" s="67">
        <v>191550</v>
      </c>
      <c r="M25" s="67">
        <v>24100</v>
      </c>
      <c r="N25" s="67">
        <v>24100</v>
      </c>
      <c r="O25" s="67">
        <v>96785.75</v>
      </c>
      <c r="P25" s="67">
        <v>66750</v>
      </c>
      <c r="Q25" s="67">
        <v>89376.25</v>
      </c>
      <c r="R25" s="112">
        <f t="shared" si="3"/>
        <v>2740128</v>
      </c>
      <c r="S25" s="31"/>
    </row>
    <row r="26" spans="2:19" x14ac:dyDescent="0.3">
      <c r="B26" s="87" t="s">
        <v>11</v>
      </c>
      <c r="C26" s="34"/>
      <c r="D26" s="42">
        <v>3000000</v>
      </c>
      <c r="E26" s="35"/>
      <c r="F26" s="32">
        <f t="shared" si="2"/>
        <v>3000000</v>
      </c>
      <c r="G26" s="113"/>
      <c r="H26" s="114"/>
      <c r="I26" s="114"/>
      <c r="J26" s="67"/>
      <c r="K26" s="67"/>
      <c r="L26" s="67"/>
      <c r="M26" s="67"/>
      <c r="N26" s="67"/>
      <c r="O26" s="67"/>
      <c r="P26" s="67"/>
      <c r="Q26" s="67"/>
      <c r="R26" s="112">
        <f t="shared" si="3"/>
        <v>3000000</v>
      </c>
      <c r="S26" s="31"/>
    </row>
    <row r="27" spans="2:19" x14ac:dyDescent="0.3">
      <c r="B27" s="87" t="s">
        <v>12</v>
      </c>
      <c r="C27" s="34">
        <f>500000+1414359.99</f>
        <v>1914359.99</v>
      </c>
      <c r="D27" s="34"/>
      <c r="E27" s="35">
        <v>0</v>
      </c>
      <c r="F27" s="32">
        <f t="shared" si="2"/>
        <v>1914359.99</v>
      </c>
      <c r="G27" s="113">
        <v>0</v>
      </c>
      <c r="H27" s="118">
        <v>0</v>
      </c>
      <c r="I27" s="118">
        <v>0</v>
      </c>
      <c r="J27" s="118">
        <v>0</v>
      </c>
      <c r="K27" s="67">
        <v>169920</v>
      </c>
      <c r="L27" s="67">
        <v>3000</v>
      </c>
      <c r="M27" s="67">
        <v>178920</v>
      </c>
      <c r="N27" s="67">
        <v>0</v>
      </c>
      <c r="O27" s="67">
        <v>178920</v>
      </c>
      <c r="P27" s="67">
        <v>0</v>
      </c>
      <c r="Q27" s="67">
        <v>116280</v>
      </c>
      <c r="R27" s="112">
        <f t="shared" si="3"/>
        <v>2561399.9900000002</v>
      </c>
      <c r="S27" s="31"/>
    </row>
    <row r="28" spans="2:19" x14ac:dyDescent="0.3">
      <c r="B28" s="87" t="s">
        <v>13</v>
      </c>
      <c r="C28" s="34">
        <v>1116797</v>
      </c>
      <c r="D28" s="34"/>
      <c r="E28" s="35">
        <v>0</v>
      </c>
      <c r="F28" s="32">
        <f t="shared" si="2"/>
        <v>1116797</v>
      </c>
      <c r="G28" s="113">
        <v>0</v>
      </c>
      <c r="H28" s="114">
        <v>83464.320000000007</v>
      </c>
      <c r="I28" s="114">
        <v>0</v>
      </c>
      <c r="J28" s="114">
        <v>0</v>
      </c>
      <c r="K28" s="114">
        <v>0</v>
      </c>
      <c r="L28" s="119">
        <v>963139.69</v>
      </c>
      <c r="M28" s="119">
        <v>0</v>
      </c>
      <c r="N28" s="119">
        <v>0</v>
      </c>
      <c r="O28" s="119">
        <v>0</v>
      </c>
      <c r="P28" s="119">
        <v>94100.06</v>
      </c>
      <c r="Q28" s="119">
        <v>-23929.119999999999</v>
      </c>
      <c r="R28" s="112">
        <f t="shared" si="3"/>
        <v>2233571.9499999997</v>
      </c>
      <c r="S28" s="31"/>
    </row>
    <row r="29" spans="2:19" ht="24" x14ac:dyDescent="0.3">
      <c r="B29" s="87" t="s">
        <v>14</v>
      </c>
      <c r="C29" s="34">
        <f>4018878.22+567000</f>
        <v>4585878.2200000007</v>
      </c>
      <c r="D29" s="42">
        <v>15775852.25</v>
      </c>
      <c r="E29" s="35">
        <v>0</v>
      </c>
      <c r="F29" s="32">
        <f t="shared" si="2"/>
        <v>20361730.469999999</v>
      </c>
      <c r="G29" s="113">
        <v>0</v>
      </c>
      <c r="H29" s="114">
        <v>267971.20000000001</v>
      </c>
      <c r="I29" s="67">
        <v>342436</v>
      </c>
      <c r="J29" s="67">
        <v>0</v>
      </c>
      <c r="K29" s="67">
        <v>3000</v>
      </c>
      <c r="L29" s="67">
        <f>287724.62+9023002.84</f>
        <v>9310727.459999999</v>
      </c>
      <c r="M29" s="67">
        <f>612441+5281127.15</f>
        <v>5893568.1500000004</v>
      </c>
      <c r="N29" s="67">
        <v>312067.08999999997</v>
      </c>
      <c r="O29" s="67">
        <f>12761.7+12322.81</f>
        <v>25084.510000000002</v>
      </c>
      <c r="P29" s="67">
        <v>12287.85</v>
      </c>
      <c r="Q29" s="67">
        <v>0</v>
      </c>
      <c r="R29" s="112">
        <f t="shared" si="3"/>
        <v>36528872.729999997</v>
      </c>
      <c r="S29" s="31"/>
    </row>
    <row r="30" spans="2:19" ht="24" x14ac:dyDescent="0.3">
      <c r="B30" s="87" t="s">
        <v>15</v>
      </c>
      <c r="C30" s="34">
        <f>16555886.01+119872612.95</f>
        <v>136428498.96000001</v>
      </c>
      <c r="D30" s="42">
        <v>10726278.42</v>
      </c>
      <c r="E30" s="35">
        <v>0</v>
      </c>
      <c r="F30" s="32">
        <f t="shared" si="2"/>
        <v>147154777.38</v>
      </c>
      <c r="G30" s="113">
        <v>0</v>
      </c>
      <c r="H30" s="114">
        <v>11558799.67</v>
      </c>
      <c r="I30" s="67">
        <v>1588840.06</v>
      </c>
      <c r="J30" s="67">
        <v>3481700</v>
      </c>
      <c r="K30" s="67">
        <v>30090</v>
      </c>
      <c r="L30" s="67">
        <f>3707646.92+2513576</f>
        <v>6221222.9199999999</v>
      </c>
      <c r="M30" s="67">
        <f>2466159.88+3189160</f>
        <v>5655319.8799999999</v>
      </c>
      <c r="N30" s="67">
        <v>3050661.99</v>
      </c>
      <c r="O30" s="67">
        <f>1532556.47+2022050</f>
        <v>3554606.4699999997</v>
      </c>
      <c r="P30" s="67">
        <f>27138257.93+2998766</f>
        <v>30137023.93</v>
      </c>
      <c r="Q30" s="67">
        <v>9922058.7599999998</v>
      </c>
      <c r="R30" s="112">
        <f t="shared" si="3"/>
        <v>222355101.05999997</v>
      </c>
      <c r="S30" s="31"/>
    </row>
    <row r="31" spans="2:19" x14ac:dyDescent="0.3">
      <c r="B31" s="87" t="s">
        <v>39</v>
      </c>
      <c r="C31" s="34">
        <v>3734500</v>
      </c>
      <c r="D31" s="34"/>
      <c r="E31" s="35">
        <v>0</v>
      </c>
      <c r="F31" s="32">
        <f t="shared" si="2"/>
        <v>3734500</v>
      </c>
      <c r="G31" s="113">
        <v>0</v>
      </c>
      <c r="H31" s="114">
        <v>0</v>
      </c>
      <c r="I31" s="115">
        <v>0</v>
      </c>
      <c r="J31" s="115">
        <v>0</v>
      </c>
      <c r="K31" s="115">
        <v>0</v>
      </c>
      <c r="L31" s="67">
        <v>234500</v>
      </c>
      <c r="M31" s="67">
        <v>0</v>
      </c>
      <c r="N31" s="67">
        <v>382320</v>
      </c>
      <c r="O31" s="67">
        <v>0</v>
      </c>
      <c r="P31" s="67">
        <v>0</v>
      </c>
      <c r="Q31" s="67">
        <v>617680</v>
      </c>
      <c r="R31" s="112">
        <f t="shared" si="3"/>
        <v>4969000</v>
      </c>
      <c r="S31" s="31"/>
    </row>
    <row r="32" spans="2:19" x14ac:dyDescent="0.3">
      <c r="B32" s="86" t="s">
        <v>16</v>
      </c>
      <c r="C32" s="40">
        <f t="shared" ref="C32:D32" si="5">+C33+C34+C35+C36+C37+C38+C39+C40+C41</f>
        <v>13882794.99</v>
      </c>
      <c r="D32" s="40">
        <f t="shared" si="5"/>
        <v>0</v>
      </c>
      <c r="E32" s="40">
        <f>+E33+E34+E35+E36+E37+E38+E39+E40+E41</f>
        <v>517000</v>
      </c>
      <c r="F32" s="32">
        <f t="shared" si="2"/>
        <v>14399794.99</v>
      </c>
      <c r="G32" s="117">
        <f t="shared" ref="G32:Q32" si="6">+G33+G34+G35+G36+G37+G38+G39+G40+G41</f>
        <v>520685</v>
      </c>
      <c r="H32" s="117">
        <f t="shared" si="6"/>
        <v>766523.84</v>
      </c>
      <c r="I32" s="117">
        <f t="shared" si="6"/>
        <v>520630</v>
      </c>
      <c r="J32" s="117">
        <f t="shared" si="6"/>
        <v>694280</v>
      </c>
      <c r="K32" s="117">
        <f t="shared" si="6"/>
        <v>456405.41999999993</v>
      </c>
      <c r="L32" s="117">
        <f t="shared" si="6"/>
        <v>63801.48000000001</v>
      </c>
      <c r="M32" s="117">
        <f t="shared" si="6"/>
        <v>1157261.67</v>
      </c>
      <c r="N32" s="117">
        <f t="shared" si="6"/>
        <v>1991335.41</v>
      </c>
      <c r="O32" s="117">
        <f t="shared" si="6"/>
        <v>2148073.48</v>
      </c>
      <c r="P32" s="117">
        <f t="shared" si="6"/>
        <v>1763123.67</v>
      </c>
      <c r="Q32" s="117">
        <f t="shared" si="6"/>
        <v>760060.61</v>
      </c>
      <c r="R32" s="112">
        <f t="shared" si="3"/>
        <v>25758975.57</v>
      </c>
      <c r="S32" s="33"/>
    </row>
    <row r="33" spans="2:19" ht="24" x14ac:dyDescent="0.3">
      <c r="B33" s="87" t="s">
        <v>17</v>
      </c>
      <c r="C33" s="34">
        <v>779235.05</v>
      </c>
      <c r="D33" s="34"/>
      <c r="E33" s="35">
        <v>0</v>
      </c>
      <c r="F33" s="32">
        <f t="shared" si="2"/>
        <v>779235.05</v>
      </c>
      <c r="G33" s="113">
        <v>3685</v>
      </c>
      <c r="H33" s="114">
        <v>2255</v>
      </c>
      <c r="I33" s="114">
        <v>3630</v>
      </c>
      <c r="J33" s="114">
        <v>0</v>
      </c>
      <c r="K33" s="114">
        <v>205735.05</v>
      </c>
      <c r="L33" s="114">
        <v>211001</v>
      </c>
      <c r="M33" s="114">
        <v>27370</v>
      </c>
      <c r="N33" s="114">
        <v>0</v>
      </c>
      <c r="O33" s="114">
        <v>6930</v>
      </c>
      <c r="P33" s="114">
        <v>16780</v>
      </c>
      <c r="Q33" s="114">
        <v>155480.12</v>
      </c>
      <c r="R33" s="112">
        <f t="shared" si="3"/>
        <v>1412101.2200000002</v>
      </c>
      <c r="S33" s="31"/>
    </row>
    <row r="34" spans="2:19" x14ac:dyDescent="0.3">
      <c r="B34" s="87" t="s">
        <v>18</v>
      </c>
      <c r="C34" s="34">
        <v>1733000</v>
      </c>
      <c r="D34" s="34"/>
      <c r="E34" s="37">
        <v>0</v>
      </c>
      <c r="F34" s="32">
        <f t="shared" si="2"/>
        <v>1733000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65">
        <v>0</v>
      </c>
      <c r="M34" s="65">
        <v>364006.39999999997</v>
      </c>
      <c r="N34" s="65">
        <v>0</v>
      </c>
      <c r="O34" s="65">
        <v>0</v>
      </c>
      <c r="P34" s="65">
        <v>1367714.4</v>
      </c>
      <c r="Q34" s="67">
        <v>0</v>
      </c>
      <c r="R34" s="112">
        <f t="shared" si="3"/>
        <v>3464720.8</v>
      </c>
      <c r="S34" s="31"/>
    </row>
    <row r="35" spans="2:19" x14ac:dyDescent="0.3">
      <c r="B35" s="87" t="s">
        <v>19</v>
      </c>
      <c r="C35" s="34">
        <v>587610.25</v>
      </c>
      <c r="D35" s="34"/>
      <c r="E35" s="37">
        <v>0</v>
      </c>
      <c r="F35" s="32">
        <f t="shared" si="2"/>
        <v>587610.25</v>
      </c>
      <c r="G35" s="114">
        <v>0</v>
      </c>
      <c r="H35" s="114">
        <v>109456.64</v>
      </c>
      <c r="I35" s="120">
        <v>0</v>
      </c>
      <c r="J35" s="120">
        <v>0</v>
      </c>
      <c r="K35" s="121">
        <v>99543.01</v>
      </c>
      <c r="L35" s="121">
        <v>0</v>
      </c>
      <c r="M35" s="121">
        <v>0</v>
      </c>
      <c r="N35" s="121">
        <v>97586</v>
      </c>
      <c r="O35" s="121">
        <v>0</v>
      </c>
      <c r="P35" s="121">
        <v>0</v>
      </c>
      <c r="Q35" s="121">
        <v>0</v>
      </c>
      <c r="R35" s="112">
        <f t="shared" si="3"/>
        <v>894195.9</v>
      </c>
      <c r="S35" s="31"/>
    </row>
    <row r="36" spans="2:19" x14ac:dyDescent="0.3">
      <c r="B36" s="87" t="s">
        <v>20</v>
      </c>
      <c r="C36" s="34"/>
      <c r="D36" s="34"/>
      <c r="E36" s="37"/>
      <c r="F36" s="32">
        <f t="shared" si="2"/>
        <v>0</v>
      </c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2">
        <f t="shared" si="3"/>
        <v>0</v>
      </c>
      <c r="S36" s="31"/>
    </row>
    <row r="37" spans="2:19" x14ac:dyDescent="0.3">
      <c r="B37" s="87" t="s">
        <v>21</v>
      </c>
      <c r="C37" s="34">
        <v>225492</v>
      </c>
      <c r="D37" s="34"/>
      <c r="E37" s="37">
        <v>0</v>
      </c>
      <c r="F37" s="32">
        <f t="shared" si="2"/>
        <v>225492</v>
      </c>
      <c r="G37" s="114">
        <v>0</v>
      </c>
      <c r="H37" s="114">
        <v>105492</v>
      </c>
      <c r="I37" s="114">
        <v>0</v>
      </c>
      <c r="J37" s="114">
        <v>0</v>
      </c>
      <c r="K37" s="114">
        <v>0</v>
      </c>
      <c r="L37" s="114">
        <v>0</v>
      </c>
      <c r="M37" s="114">
        <v>20002.18</v>
      </c>
      <c r="N37" s="114">
        <v>0</v>
      </c>
      <c r="O37" s="114">
        <v>0</v>
      </c>
      <c r="P37" s="114">
        <v>0</v>
      </c>
      <c r="Q37" s="114">
        <v>76700</v>
      </c>
      <c r="R37" s="112">
        <f t="shared" si="3"/>
        <v>427686.18</v>
      </c>
      <c r="S37" s="31"/>
    </row>
    <row r="38" spans="2:19" ht="24" x14ac:dyDescent="0.3">
      <c r="B38" s="87" t="s">
        <v>22</v>
      </c>
      <c r="C38" s="34">
        <v>556130</v>
      </c>
      <c r="D38" s="34"/>
      <c r="E38" s="37">
        <v>0</v>
      </c>
      <c r="F38" s="32">
        <f t="shared" si="2"/>
        <v>556130</v>
      </c>
      <c r="G38" s="114">
        <v>0</v>
      </c>
      <c r="H38" s="114">
        <v>0</v>
      </c>
      <c r="I38" s="114">
        <v>0</v>
      </c>
      <c r="J38" s="114">
        <v>0</v>
      </c>
      <c r="K38" s="114">
        <v>0</v>
      </c>
      <c r="L38" s="114">
        <v>0</v>
      </c>
      <c r="M38" s="114">
        <v>192732.4</v>
      </c>
      <c r="N38" s="114">
        <v>0</v>
      </c>
      <c r="O38" s="114">
        <v>0</v>
      </c>
      <c r="P38" s="114">
        <v>0</v>
      </c>
      <c r="Q38" s="114">
        <v>0</v>
      </c>
      <c r="R38" s="112">
        <f t="shared" si="3"/>
        <v>748862.4</v>
      </c>
      <c r="S38" s="31"/>
    </row>
    <row r="39" spans="2:19" ht="24" x14ac:dyDescent="0.3">
      <c r="B39" s="87" t="s">
        <v>23</v>
      </c>
      <c r="C39" s="34">
        <f>6500000+178280</f>
        <v>6678280</v>
      </c>
      <c r="D39" s="34"/>
      <c r="E39" s="37">
        <v>517000</v>
      </c>
      <c r="F39" s="32">
        <f t="shared" si="2"/>
        <v>7195280</v>
      </c>
      <c r="G39" s="114">
        <v>517000</v>
      </c>
      <c r="H39" s="114">
        <v>517000</v>
      </c>
      <c r="I39" s="114">
        <v>517000</v>
      </c>
      <c r="J39" s="114">
        <v>694280</v>
      </c>
      <c r="K39" s="114">
        <v>0</v>
      </c>
      <c r="L39" s="114">
        <v>-147199.51999999999</v>
      </c>
      <c r="M39" s="114">
        <v>991.2</v>
      </c>
      <c r="N39" s="114">
        <v>184900.24</v>
      </c>
      <c r="O39" s="114">
        <v>2129800.48</v>
      </c>
      <c r="P39" s="114">
        <v>188500.59</v>
      </c>
      <c r="Q39" s="114">
        <v>184900.24</v>
      </c>
      <c r="R39" s="112">
        <f t="shared" si="3"/>
        <v>12499453.23</v>
      </c>
      <c r="S39" s="31"/>
    </row>
    <row r="40" spans="2:19" ht="24" x14ac:dyDescent="0.3">
      <c r="B40" s="87" t="s">
        <v>40</v>
      </c>
      <c r="C40" s="34"/>
      <c r="D40" s="34"/>
      <c r="E40" s="37"/>
      <c r="F40" s="32">
        <f t="shared" si="2"/>
        <v>0</v>
      </c>
      <c r="G40" s="114"/>
      <c r="H40" s="115"/>
      <c r="I40" s="114"/>
      <c r="J40" s="114"/>
      <c r="K40" s="114"/>
      <c r="L40" s="114"/>
      <c r="M40" s="114"/>
      <c r="N40" s="114"/>
      <c r="O40" s="114"/>
      <c r="P40" s="114"/>
      <c r="Q40" s="114"/>
      <c r="R40" s="112">
        <f t="shared" si="3"/>
        <v>0</v>
      </c>
      <c r="S40" s="31"/>
    </row>
    <row r="41" spans="2:19" x14ac:dyDescent="0.3">
      <c r="B41" s="87" t="s">
        <v>24</v>
      </c>
      <c r="C41" s="34">
        <f>2140767.29+1182280.4</f>
        <v>3323047.69</v>
      </c>
      <c r="D41" s="34"/>
      <c r="E41" s="37">
        <v>0</v>
      </c>
      <c r="F41" s="32">
        <f t="shared" si="2"/>
        <v>3323047.69</v>
      </c>
      <c r="G41" s="114">
        <v>0</v>
      </c>
      <c r="H41" s="114">
        <v>32320.2</v>
      </c>
      <c r="I41" s="114">
        <v>0</v>
      </c>
      <c r="J41" s="114">
        <v>0</v>
      </c>
      <c r="K41" s="114">
        <v>151127.35999999996</v>
      </c>
      <c r="L41" s="114">
        <v>0</v>
      </c>
      <c r="M41" s="114">
        <v>552159.49</v>
      </c>
      <c r="N41" s="114">
        <v>1708849.17</v>
      </c>
      <c r="O41" s="114">
        <v>11343</v>
      </c>
      <c r="P41" s="114">
        <v>190128.68</v>
      </c>
      <c r="Q41" s="114">
        <v>342980.25</v>
      </c>
      <c r="R41" s="112">
        <f t="shared" si="3"/>
        <v>6311955.8399999999</v>
      </c>
      <c r="S41" s="31"/>
    </row>
    <row r="42" spans="2:19" hidden="1" x14ac:dyDescent="0.3">
      <c r="B42" s="86" t="s">
        <v>25</v>
      </c>
      <c r="C42" s="52"/>
      <c r="D42" s="52"/>
      <c r="E42" s="52">
        <f t="shared" ref="E42" si="7">SUM(E43:E49)</f>
        <v>0</v>
      </c>
      <c r="F42" s="32">
        <f t="shared" si="2"/>
        <v>0</v>
      </c>
      <c r="G42" s="122">
        <f t="shared" ref="G42" si="8">SUM(G43:G49)</f>
        <v>0</v>
      </c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12">
        <f t="shared" si="3"/>
        <v>0</v>
      </c>
      <c r="S42" s="31"/>
    </row>
    <row r="43" spans="2:19" ht="24" hidden="1" x14ac:dyDescent="0.3">
      <c r="B43" s="87" t="s">
        <v>26</v>
      </c>
      <c r="C43" s="34"/>
      <c r="D43" s="34"/>
      <c r="E43" s="37"/>
      <c r="F43" s="32">
        <f t="shared" si="2"/>
        <v>0</v>
      </c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2">
        <f t="shared" si="3"/>
        <v>0</v>
      </c>
      <c r="S43" s="31"/>
    </row>
    <row r="44" spans="2:19" ht="24" hidden="1" x14ac:dyDescent="0.3">
      <c r="B44" s="87" t="s">
        <v>41</v>
      </c>
      <c r="C44" s="34"/>
      <c r="D44" s="34"/>
      <c r="E44" s="37"/>
      <c r="F44" s="32">
        <f t="shared" si="2"/>
        <v>0</v>
      </c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2">
        <f t="shared" si="3"/>
        <v>0</v>
      </c>
      <c r="S44" s="31"/>
    </row>
    <row r="45" spans="2:19" ht="24" hidden="1" x14ac:dyDescent="0.3">
      <c r="B45" s="87" t="s">
        <v>42</v>
      </c>
      <c r="C45" s="34"/>
      <c r="D45" s="34"/>
      <c r="E45" s="37"/>
      <c r="F45" s="32">
        <f t="shared" si="2"/>
        <v>0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2">
        <f t="shared" si="3"/>
        <v>0</v>
      </c>
      <c r="S45" s="31"/>
    </row>
    <row r="46" spans="2:19" ht="24" hidden="1" x14ac:dyDescent="0.3">
      <c r="B46" s="87" t="s">
        <v>43</v>
      </c>
      <c r="C46" s="34"/>
      <c r="D46" s="34"/>
      <c r="E46" s="37"/>
      <c r="F46" s="32">
        <f t="shared" si="2"/>
        <v>0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2">
        <f t="shared" si="3"/>
        <v>0</v>
      </c>
      <c r="S46" s="31"/>
    </row>
    <row r="47" spans="2:19" ht="24" hidden="1" x14ac:dyDescent="0.3">
      <c r="B47" s="87" t="s">
        <v>44</v>
      </c>
      <c r="C47" s="34"/>
      <c r="D47" s="34"/>
      <c r="E47" s="37"/>
      <c r="F47" s="32">
        <f t="shared" si="2"/>
        <v>0</v>
      </c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2">
        <f t="shared" si="3"/>
        <v>0</v>
      </c>
      <c r="S47" s="31"/>
    </row>
    <row r="48" spans="2:19" ht="24" hidden="1" x14ac:dyDescent="0.3">
      <c r="B48" s="87" t="s">
        <v>27</v>
      </c>
      <c r="C48" s="34"/>
      <c r="D48" s="34"/>
      <c r="E48" s="37"/>
      <c r="F48" s="32">
        <f t="shared" si="2"/>
        <v>0</v>
      </c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2">
        <f t="shared" si="3"/>
        <v>0</v>
      </c>
      <c r="S48" s="31"/>
    </row>
    <row r="49" spans="2:19" ht="24" hidden="1" x14ac:dyDescent="0.3">
      <c r="B49" s="87" t="s">
        <v>45</v>
      </c>
      <c r="C49" s="34"/>
      <c r="D49" s="34"/>
      <c r="E49" s="37"/>
      <c r="F49" s="32">
        <f t="shared" si="2"/>
        <v>0</v>
      </c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2">
        <f t="shared" si="3"/>
        <v>0</v>
      </c>
      <c r="S49" s="31"/>
    </row>
    <row r="50" spans="2:19" hidden="1" x14ac:dyDescent="0.3">
      <c r="B50" s="86" t="s">
        <v>46</v>
      </c>
      <c r="C50" s="53"/>
      <c r="D50" s="53"/>
      <c r="E50" s="53"/>
      <c r="F50" s="32">
        <f t="shared" si="2"/>
        <v>0</v>
      </c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12">
        <f t="shared" si="3"/>
        <v>0</v>
      </c>
      <c r="S50" s="31"/>
    </row>
    <row r="51" spans="2:19" ht="24" hidden="1" x14ac:dyDescent="0.3">
      <c r="B51" s="87" t="s">
        <v>47</v>
      </c>
      <c r="C51" s="34"/>
      <c r="D51" s="34"/>
      <c r="E51" s="37"/>
      <c r="F51" s="32">
        <f t="shared" si="2"/>
        <v>0</v>
      </c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2">
        <f t="shared" si="3"/>
        <v>0</v>
      </c>
      <c r="S51" s="31"/>
    </row>
    <row r="52" spans="2:19" ht="24" hidden="1" x14ac:dyDescent="0.3">
      <c r="B52" s="87" t="s">
        <v>48</v>
      </c>
      <c r="C52" s="34"/>
      <c r="D52" s="34"/>
      <c r="E52" s="37"/>
      <c r="F52" s="32">
        <f t="shared" si="2"/>
        <v>0</v>
      </c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2">
        <f t="shared" si="3"/>
        <v>0</v>
      </c>
      <c r="S52" s="31"/>
    </row>
    <row r="53" spans="2:19" ht="24" hidden="1" x14ac:dyDescent="0.3">
      <c r="B53" s="87" t="s">
        <v>49</v>
      </c>
      <c r="C53" s="34"/>
      <c r="D53" s="34"/>
      <c r="E53" s="37"/>
      <c r="F53" s="32">
        <f t="shared" si="2"/>
        <v>0</v>
      </c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2">
        <f t="shared" si="3"/>
        <v>0</v>
      </c>
      <c r="S53" s="31"/>
    </row>
    <row r="54" spans="2:19" ht="24" hidden="1" x14ac:dyDescent="0.3">
      <c r="B54" s="87" t="s">
        <v>50</v>
      </c>
      <c r="C54" s="34"/>
      <c r="D54" s="34"/>
      <c r="E54" s="37"/>
      <c r="F54" s="32">
        <f t="shared" si="2"/>
        <v>0</v>
      </c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2">
        <f t="shared" si="3"/>
        <v>0</v>
      </c>
      <c r="S54" s="31"/>
    </row>
    <row r="55" spans="2:19" ht="24" hidden="1" x14ac:dyDescent="0.3">
      <c r="B55" s="87" t="s">
        <v>51</v>
      </c>
      <c r="C55" s="34"/>
      <c r="D55" s="34"/>
      <c r="E55" s="37"/>
      <c r="F55" s="32">
        <f t="shared" si="2"/>
        <v>0</v>
      </c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2">
        <f t="shared" si="3"/>
        <v>0</v>
      </c>
      <c r="S55" s="31"/>
    </row>
    <row r="56" spans="2:19" ht="24" hidden="1" x14ac:dyDescent="0.3">
      <c r="B56" s="87" t="s">
        <v>52</v>
      </c>
      <c r="C56" s="34"/>
      <c r="D56" s="34"/>
      <c r="E56" s="37"/>
      <c r="F56" s="32">
        <f t="shared" si="2"/>
        <v>0</v>
      </c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2">
        <f t="shared" si="3"/>
        <v>0</v>
      </c>
      <c r="S56" s="31"/>
    </row>
    <row r="57" spans="2:19" ht="24" hidden="1" x14ac:dyDescent="0.3">
      <c r="B57" s="87" t="s">
        <v>53</v>
      </c>
      <c r="C57" s="34"/>
      <c r="D57" s="34"/>
      <c r="E57" s="37"/>
      <c r="F57" s="32">
        <f t="shared" si="2"/>
        <v>0</v>
      </c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2">
        <f t="shared" si="3"/>
        <v>0</v>
      </c>
      <c r="S57" s="31"/>
    </row>
    <row r="58" spans="2:19" x14ac:dyDescent="0.3">
      <c r="B58" s="86" t="s">
        <v>28</v>
      </c>
      <c r="C58" s="40">
        <f t="shared" ref="C58:D58" si="9">+C59+C60+C61+C62+C63+C64+C65+C66+C67</f>
        <v>6123000</v>
      </c>
      <c r="D58" s="40">
        <f t="shared" si="9"/>
        <v>0</v>
      </c>
      <c r="E58" s="40">
        <f>+E59+E60+E61+E62+E63+E64+E65+E66+E67</f>
        <v>0</v>
      </c>
      <c r="F58" s="32">
        <f t="shared" si="2"/>
        <v>6123000</v>
      </c>
      <c r="G58" s="117">
        <f t="shared" ref="G58:R58" si="10">+G59+G60+G61+G62+G63+G64+G65+G66+G67</f>
        <v>0</v>
      </c>
      <c r="H58" s="117">
        <f t="shared" si="10"/>
        <v>0</v>
      </c>
      <c r="I58" s="117">
        <f t="shared" si="10"/>
        <v>0</v>
      </c>
      <c r="J58" s="117">
        <f t="shared" si="10"/>
        <v>0</v>
      </c>
      <c r="K58" s="117">
        <f t="shared" si="10"/>
        <v>0</v>
      </c>
      <c r="L58" s="117">
        <f t="shared" si="10"/>
        <v>0</v>
      </c>
      <c r="M58" s="117">
        <f t="shared" si="10"/>
        <v>686124.75</v>
      </c>
      <c r="N58" s="117">
        <f t="shared" si="10"/>
        <v>0</v>
      </c>
      <c r="O58" s="117">
        <f t="shared" si="10"/>
        <v>1257349.94</v>
      </c>
      <c r="P58" s="117">
        <f t="shared" si="10"/>
        <v>1002655.57</v>
      </c>
      <c r="Q58" s="117">
        <f t="shared" si="10"/>
        <v>2228015.98</v>
      </c>
      <c r="R58" s="117">
        <f t="shared" si="10"/>
        <v>11297146.239999998</v>
      </c>
      <c r="S58" s="54"/>
    </row>
    <row r="59" spans="2:19" x14ac:dyDescent="0.3">
      <c r="B59" s="87" t="s">
        <v>29</v>
      </c>
      <c r="C59" s="42">
        <f>3490222.19+96059.98</f>
        <v>3586282.17</v>
      </c>
      <c r="D59" s="42"/>
      <c r="E59" s="37">
        <v>0</v>
      </c>
      <c r="F59" s="32">
        <f t="shared" si="2"/>
        <v>3586282.17</v>
      </c>
      <c r="G59" s="114">
        <v>0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96059.98</v>
      </c>
      <c r="N59" s="114">
        <v>0</v>
      </c>
      <c r="O59" s="114">
        <v>1257349.94</v>
      </c>
      <c r="P59" s="114">
        <v>0</v>
      </c>
      <c r="Q59" s="114">
        <v>2051872.23</v>
      </c>
      <c r="R59" s="112">
        <f t="shared" si="3"/>
        <v>6991564.3200000003</v>
      </c>
      <c r="S59" s="31"/>
    </row>
    <row r="60" spans="2:19" x14ac:dyDescent="0.3">
      <c r="B60" s="87" t="s">
        <v>30</v>
      </c>
      <c r="C60" s="42">
        <v>1103106.83</v>
      </c>
      <c r="D60" s="42"/>
      <c r="E60" s="37">
        <v>0</v>
      </c>
      <c r="F60" s="32">
        <f t="shared" si="2"/>
        <v>1103106.83</v>
      </c>
      <c r="G60" s="114">
        <v>0</v>
      </c>
      <c r="H60" s="114">
        <v>0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545655.6</v>
      </c>
      <c r="Q60" s="114">
        <v>11794.99</v>
      </c>
      <c r="R60" s="112">
        <f t="shared" si="3"/>
        <v>1660557.4200000002</v>
      </c>
      <c r="S60" s="31"/>
    </row>
    <row r="61" spans="2:19" x14ac:dyDescent="0.3">
      <c r="B61" s="87" t="s">
        <v>31</v>
      </c>
      <c r="C61" s="34">
        <v>42861.77</v>
      </c>
      <c r="D61" s="34"/>
      <c r="E61" s="37">
        <v>0</v>
      </c>
      <c r="F61" s="32">
        <f t="shared" si="2"/>
        <v>42861.77</v>
      </c>
      <c r="G61" s="114">
        <v>0</v>
      </c>
      <c r="H61" s="114">
        <v>0</v>
      </c>
      <c r="I61" s="114">
        <v>0</v>
      </c>
      <c r="J61" s="114">
        <v>0</v>
      </c>
      <c r="K61" s="114">
        <v>0</v>
      </c>
      <c r="L61" s="114">
        <v>0</v>
      </c>
      <c r="M61" s="114">
        <v>42861.77</v>
      </c>
      <c r="N61" s="114">
        <v>0</v>
      </c>
      <c r="O61" s="114">
        <v>0</v>
      </c>
      <c r="P61" s="114">
        <v>0</v>
      </c>
      <c r="Q61" s="114">
        <v>0</v>
      </c>
      <c r="R61" s="112">
        <f t="shared" si="3"/>
        <v>85723.54</v>
      </c>
      <c r="S61" s="31"/>
    </row>
    <row r="62" spans="2:19" ht="24" x14ac:dyDescent="0.3">
      <c r="B62" s="87" t="s">
        <v>32</v>
      </c>
      <c r="C62" s="34">
        <v>25488</v>
      </c>
      <c r="D62" s="34"/>
      <c r="E62" s="37">
        <v>0</v>
      </c>
      <c r="F62" s="32">
        <f t="shared" si="2"/>
        <v>25488</v>
      </c>
      <c r="G62" s="114">
        <v>0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14">
        <v>25488</v>
      </c>
      <c r="N62" s="114">
        <v>0</v>
      </c>
      <c r="O62" s="114">
        <v>0</v>
      </c>
      <c r="P62" s="114">
        <v>0</v>
      </c>
      <c r="Q62" s="114">
        <v>0</v>
      </c>
      <c r="R62" s="112">
        <f t="shared" si="3"/>
        <v>50976</v>
      </c>
      <c r="S62" s="31"/>
    </row>
    <row r="63" spans="2:19" x14ac:dyDescent="0.3">
      <c r="B63" s="87" t="s">
        <v>33</v>
      </c>
      <c r="C63" s="34">
        <f>15000+1350261.23</f>
        <v>1365261.23</v>
      </c>
      <c r="D63" s="34"/>
      <c r="E63" s="37">
        <v>0</v>
      </c>
      <c r="F63" s="32">
        <f t="shared" si="2"/>
        <v>1365261.23</v>
      </c>
      <c r="G63" s="114">
        <v>0</v>
      </c>
      <c r="H63" s="114">
        <v>0</v>
      </c>
      <c r="I63" s="114">
        <v>0</v>
      </c>
      <c r="J63" s="114">
        <v>0</v>
      </c>
      <c r="K63" s="114">
        <v>0</v>
      </c>
      <c r="L63" s="114">
        <v>0</v>
      </c>
      <c r="M63" s="114">
        <v>521715</v>
      </c>
      <c r="N63" s="114">
        <v>0</v>
      </c>
      <c r="O63" s="114">
        <v>0</v>
      </c>
      <c r="P63" s="114">
        <v>456999.97</v>
      </c>
      <c r="Q63" s="114">
        <v>164348.76</v>
      </c>
      <c r="R63" s="112">
        <f t="shared" si="3"/>
        <v>2508324.96</v>
      </c>
      <c r="S63" s="31"/>
    </row>
    <row r="64" spans="2:19" hidden="1" x14ac:dyDescent="0.3">
      <c r="B64" s="87" t="s">
        <v>54</v>
      </c>
      <c r="C64" s="34"/>
      <c r="D64" s="34"/>
      <c r="E64" s="37"/>
      <c r="F64" s="32">
        <f t="shared" si="2"/>
        <v>0</v>
      </c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2">
        <f t="shared" si="3"/>
        <v>0</v>
      </c>
      <c r="S64" s="31"/>
    </row>
    <row r="65" spans="2:19" hidden="1" x14ac:dyDescent="0.3">
      <c r="B65" s="87" t="s">
        <v>55</v>
      </c>
      <c r="C65" s="34"/>
      <c r="D65" s="34"/>
      <c r="E65" s="37"/>
      <c r="F65" s="32">
        <f t="shared" si="2"/>
        <v>0</v>
      </c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2">
        <f t="shared" si="3"/>
        <v>0</v>
      </c>
      <c r="S65" s="31"/>
    </row>
    <row r="66" spans="2:19" hidden="1" x14ac:dyDescent="0.3">
      <c r="B66" s="87" t="s">
        <v>34</v>
      </c>
      <c r="C66" s="34"/>
      <c r="D66" s="34"/>
      <c r="E66" s="37"/>
      <c r="F66" s="32">
        <f t="shared" si="2"/>
        <v>0</v>
      </c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2">
        <f t="shared" si="3"/>
        <v>0</v>
      </c>
      <c r="S66" s="31"/>
    </row>
    <row r="67" spans="2:19" ht="24" hidden="1" x14ac:dyDescent="0.3">
      <c r="B67" s="87" t="s">
        <v>56</v>
      </c>
      <c r="C67" s="34"/>
      <c r="D67" s="34"/>
      <c r="E67" s="37"/>
      <c r="F67" s="32">
        <f t="shared" si="2"/>
        <v>0</v>
      </c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2">
        <f t="shared" si="3"/>
        <v>0</v>
      </c>
      <c r="S67" s="31"/>
    </row>
    <row r="68" spans="2:19" x14ac:dyDescent="0.3">
      <c r="B68" s="86" t="s">
        <v>57</v>
      </c>
      <c r="C68" s="40">
        <f>+C69+C70+C71</f>
        <v>72860502.00999999</v>
      </c>
      <c r="D68" s="40">
        <f>+D69+D70+D71</f>
        <v>514031729.33000004</v>
      </c>
      <c r="E68" s="40">
        <f>+E69+E70+E71</f>
        <v>0</v>
      </c>
      <c r="F68" s="32">
        <f t="shared" si="2"/>
        <v>586892231.34000003</v>
      </c>
      <c r="G68" s="117">
        <f t="shared" ref="G68:R68" si="11">+G69+G70+G71</f>
        <v>0</v>
      </c>
      <c r="H68" s="117">
        <f t="shared" si="11"/>
        <v>0</v>
      </c>
      <c r="I68" s="117">
        <f t="shared" si="11"/>
        <v>0</v>
      </c>
      <c r="J68" s="117">
        <f t="shared" si="11"/>
        <v>0</v>
      </c>
      <c r="K68" s="117">
        <f t="shared" si="11"/>
        <v>0</v>
      </c>
      <c r="L68" s="117">
        <f t="shared" si="11"/>
        <v>235147302.17999998</v>
      </c>
      <c r="M68" s="117">
        <f t="shared" si="11"/>
        <v>25928955.550000001</v>
      </c>
      <c r="N68" s="117">
        <f t="shared" si="11"/>
        <v>89556357.810000002</v>
      </c>
      <c r="O68" s="117">
        <f t="shared" si="11"/>
        <v>53686177.260000005</v>
      </c>
      <c r="P68" s="117">
        <f t="shared" si="11"/>
        <v>19208265.91</v>
      </c>
      <c r="Q68" s="117">
        <f t="shared" si="11"/>
        <v>75078304.340000004</v>
      </c>
      <c r="R68" s="117">
        <f t="shared" si="11"/>
        <v>1085497594.3899999</v>
      </c>
      <c r="S68" s="54"/>
    </row>
    <row r="69" spans="2:19" x14ac:dyDescent="0.3">
      <c r="B69" s="87" t="s">
        <v>58</v>
      </c>
      <c r="C69" s="34"/>
      <c r="D69" s="42">
        <f>34853359.71+28227538.93</f>
        <v>63080898.640000001</v>
      </c>
      <c r="E69" s="37"/>
      <c r="F69" s="32">
        <f t="shared" si="2"/>
        <v>63080898.640000001</v>
      </c>
      <c r="G69" s="114"/>
      <c r="H69" s="114"/>
      <c r="I69" s="114"/>
      <c r="J69" s="114"/>
      <c r="K69" s="114"/>
      <c r="L69" s="114">
        <v>20432921.66</v>
      </c>
      <c r="M69" s="114">
        <v>3968948.8</v>
      </c>
      <c r="N69" s="114">
        <v>5164570.26</v>
      </c>
      <c r="O69" s="114">
        <v>0</v>
      </c>
      <c r="P69" s="114">
        <v>2573519.4</v>
      </c>
      <c r="Q69" s="114">
        <v>16190615.289999999</v>
      </c>
      <c r="R69" s="112">
        <f t="shared" si="3"/>
        <v>111411474.05000001</v>
      </c>
      <c r="S69" s="31"/>
    </row>
    <row r="70" spans="2:19" x14ac:dyDescent="0.3">
      <c r="B70" s="87" t="s">
        <v>59</v>
      </c>
      <c r="C70" s="34">
        <f>17452628.55+55377972.75+29900.71</f>
        <v>72860502.00999999</v>
      </c>
      <c r="D70" s="55">
        <f>281862984.98+169087846.21-0.5</f>
        <v>450950830.69000006</v>
      </c>
      <c r="E70" s="55">
        <v>0</v>
      </c>
      <c r="F70" s="32">
        <f t="shared" si="2"/>
        <v>523811332.70000005</v>
      </c>
      <c r="G70" s="114">
        <v>0</v>
      </c>
      <c r="H70" s="114">
        <v>0</v>
      </c>
      <c r="I70" s="114">
        <v>0</v>
      </c>
      <c r="J70" s="114">
        <v>0</v>
      </c>
      <c r="K70" s="114">
        <v>0</v>
      </c>
      <c r="L70" s="114">
        <v>214714380.51999998</v>
      </c>
      <c r="M70" s="114">
        <v>21960006.75</v>
      </c>
      <c r="N70" s="114">
        <v>84391787.549999997</v>
      </c>
      <c r="O70" s="114">
        <v>53686177.260000005</v>
      </c>
      <c r="P70" s="114">
        <v>16634746.510000002</v>
      </c>
      <c r="Q70" s="114">
        <f>15251317.97+43636371.08</f>
        <v>58887689.049999997</v>
      </c>
      <c r="R70" s="112">
        <f t="shared" si="3"/>
        <v>974086120.33999991</v>
      </c>
      <c r="S70" s="31"/>
    </row>
    <row r="71" spans="2:19" ht="24" hidden="1" x14ac:dyDescent="0.3">
      <c r="B71" s="87" t="s">
        <v>60</v>
      </c>
      <c r="C71" s="34"/>
      <c r="D71" s="34"/>
      <c r="E71" s="37"/>
      <c r="F71" s="32">
        <f t="shared" si="2"/>
        <v>0</v>
      </c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2">
        <f t="shared" si="3"/>
        <v>0</v>
      </c>
      <c r="S71" s="31"/>
    </row>
    <row r="72" spans="2:19" ht="36" hidden="1" x14ac:dyDescent="0.3">
      <c r="B72" s="87" t="s">
        <v>61</v>
      </c>
      <c r="C72" s="34"/>
      <c r="D72" s="34"/>
      <c r="E72" s="37"/>
      <c r="F72" s="32">
        <f t="shared" si="2"/>
        <v>0</v>
      </c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2">
        <f t="shared" si="3"/>
        <v>0</v>
      </c>
      <c r="S72" s="31"/>
    </row>
    <row r="73" spans="2:19" ht="22.8" hidden="1" x14ac:dyDescent="0.3">
      <c r="B73" s="86" t="s">
        <v>62</v>
      </c>
      <c r="C73" s="53"/>
      <c r="D73" s="53"/>
      <c r="E73" s="40"/>
      <c r="F73" s="32">
        <f t="shared" si="2"/>
        <v>0</v>
      </c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2">
        <f t="shared" si="3"/>
        <v>0</v>
      </c>
      <c r="S73" s="31"/>
    </row>
    <row r="74" spans="2:19" hidden="1" x14ac:dyDescent="0.3">
      <c r="B74" s="87" t="s">
        <v>63</v>
      </c>
      <c r="C74" s="34"/>
      <c r="D74" s="34"/>
      <c r="E74" s="37"/>
      <c r="F74" s="32">
        <f t="shared" si="2"/>
        <v>0</v>
      </c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2">
        <f t="shared" si="3"/>
        <v>0</v>
      </c>
      <c r="S74" s="31"/>
    </row>
    <row r="75" spans="2:19" ht="24" hidden="1" x14ac:dyDescent="0.3">
      <c r="B75" s="87" t="s">
        <v>64</v>
      </c>
      <c r="C75" s="34"/>
      <c r="D75" s="34"/>
      <c r="E75" s="37"/>
      <c r="F75" s="32">
        <f t="shared" si="2"/>
        <v>0</v>
      </c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2">
        <f t="shared" si="3"/>
        <v>0</v>
      </c>
      <c r="S75" s="31"/>
    </row>
    <row r="76" spans="2:19" hidden="1" x14ac:dyDescent="0.3">
      <c r="B76" s="86" t="s">
        <v>65</v>
      </c>
      <c r="C76" s="53"/>
      <c r="D76" s="53"/>
      <c r="E76" s="40"/>
      <c r="F76" s="32">
        <f t="shared" si="2"/>
        <v>0</v>
      </c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2">
        <f t="shared" si="3"/>
        <v>0</v>
      </c>
      <c r="S76" s="31"/>
    </row>
    <row r="77" spans="2:19" hidden="1" x14ac:dyDescent="0.3">
      <c r="B77" s="87" t="s">
        <v>66</v>
      </c>
      <c r="C77" s="34"/>
      <c r="D77" s="34"/>
      <c r="E77" s="37"/>
      <c r="F77" s="32">
        <f t="shared" si="2"/>
        <v>0</v>
      </c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2">
        <f t="shared" si="3"/>
        <v>0</v>
      </c>
      <c r="S77" s="31"/>
    </row>
    <row r="78" spans="2:19" hidden="1" x14ac:dyDescent="0.3">
      <c r="B78" s="87" t="s">
        <v>67</v>
      </c>
      <c r="C78" s="34"/>
      <c r="D78" s="34"/>
      <c r="E78" s="37"/>
      <c r="F78" s="32">
        <f t="shared" si="2"/>
        <v>0</v>
      </c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2">
        <f t="shared" si="3"/>
        <v>0</v>
      </c>
      <c r="S78" s="31"/>
    </row>
    <row r="79" spans="2:19" ht="24" hidden="1" x14ac:dyDescent="0.3">
      <c r="B79" s="87" t="s">
        <v>68</v>
      </c>
      <c r="C79" s="34"/>
      <c r="D79" s="34"/>
      <c r="E79" s="37"/>
      <c r="F79" s="32">
        <f t="shared" si="2"/>
        <v>0</v>
      </c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2">
        <f t="shared" si="3"/>
        <v>0</v>
      </c>
      <c r="S79" s="31"/>
    </row>
    <row r="80" spans="2:19" x14ac:dyDescent="0.3">
      <c r="B80" s="90" t="s">
        <v>35</v>
      </c>
      <c r="C80" s="52"/>
      <c r="D80" s="52"/>
      <c r="E80" s="57"/>
      <c r="F80" s="32">
        <f t="shared" si="2"/>
        <v>0</v>
      </c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12">
        <f t="shared" si="3"/>
        <v>0</v>
      </c>
      <c r="S80" s="31"/>
    </row>
    <row r="81" spans="2:19" hidden="1" x14ac:dyDescent="0.3">
      <c r="B81" s="86" t="s">
        <v>69</v>
      </c>
      <c r="C81" s="58"/>
      <c r="D81" s="58"/>
      <c r="E81" s="59"/>
      <c r="F81" s="32">
        <f t="shared" ref="F81:F92" si="12">SUM(C81:E81)</f>
        <v>0</v>
      </c>
      <c r="G81" s="125"/>
      <c r="H81" s="125"/>
      <c r="I81" s="125"/>
      <c r="J81" s="125"/>
      <c r="K81" s="125"/>
      <c r="L81" s="126"/>
      <c r="M81" s="126"/>
      <c r="N81" s="126"/>
      <c r="O81" s="126"/>
      <c r="P81" s="126"/>
      <c r="Q81" s="126"/>
      <c r="R81" s="112">
        <f t="shared" ref="R81:R92" si="13">SUM(E81:Q81)</f>
        <v>0</v>
      </c>
      <c r="S81" s="31"/>
    </row>
    <row r="82" spans="2:19" hidden="1" x14ac:dyDescent="0.3">
      <c r="B82" s="86" t="s">
        <v>70</v>
      </c>
      <c r="C82" s="53"/>
      <c r="D82" s="53"/>
      <c r="E82" s="61"/>
      <c r="F82" s="32">
        <f t="shared" si="12"/>
        <v>0</v>
      </c>
      <c r="G82" s="127"/>
      <c r="H82" s="127"/>
      <c r="I82" s="125"/>
      <c r="J82" s="125"/>
      <c r="K82" s="125"/>
      <c r="L82" s="125"/>
      <c r="M82" s="125"/>
      <c r="N82" s="125"/>
      <c r="O82" s="125"/>
      <c r="P82" s="125"/>
      <c r="Q82" s="125"/>
      <c r="R82" s="112">
        <f t="shared" si="13"/>
        <v>0</v>
      </c>
      <c r="S82" s="31"/>
    </row>
    <row r="83" spans="2:19" ht="24" hidden="1" x14ac:dyDescent="0.3">
      <c r="B83" s="87" t="s">
        <v>71</v>
      </c>
      <c r="C83" s="34"/>
      <c r="D83" s="34"/>
      <c r="E83" s="62"/>
      <c r="F83" s="32">
        <f t="shared" si="12"/>
        <v>0</v>
      </c>
      <c r="G83" s="64"/>
      <c r="H83" s="64"/>
      <c r="I83" s="114"/>
      <c r="J83" s="114"/>
      <c r="K83" s="114"/>
      <c r="L83" s="114"/>
      <c r="M83" s="114"/>
      <c r="N83" s="114"/>
      <c r="O83" s="114"/>
      <c r="P83" s="114"/>
      <c r="Q83" s="114"/>
      <c r="R83" s="112">
        <f t="shared" si="13"/>
        <v>0</v>
      </c>
      <c r="S83" s="31"/>
    </row>
    <row r="84" spans="2:19" ht="24" hidden="1" x14ac:dyDescent="0.3">
      <c r="B84" s="87" t="s">
        <v>72</v>
      </c>
      <c r="C84" s="34"/>
      <c r="D84" s="34"/>
      <c r="E84" s="62"/>
      <c r="F84" s="32">
        <f t="shared" si="12"/>
        <v>0</v>
      </c>
      <c r="G84" s="64"/>
      <c r="H84" s="64"/>
      <c r="I84" s="114"/>
      <c r="J84" s="114"/>
      <c r="K84" s="114"/>
      <c r="L84" s="114"/>
      <c r="M84" s="114"/>
      <c r="N84" s="114"/>
      <c r="O84" s="114"/>
      <c r="P84" s="114"/>
      <c r="Q84" s="114"/>
      <c r="R84" s="112">
        <f t="shared" si="13"/>
        <v>0</v>
      </c>
      <c r="S84" s="31"/>
    </row>
    <row r="85" spans="2:19" hidden="1" x14ac:dyDescent="0.3">
      <c r="B85" s="86" t="s">
        <v>73</v>
      </c>
      <c r="C85" s="53"/>
      <c r="D85" s="53"/>
      <c r="E85" s="61"/>
      <c r="F85" s="32">
        <f t="shared" si="12"/>
        <v>0</v>
      </c>
      <c r="G85" s="127"/>
      <c r="H85" s="127"/>
      <c r="I85" s="125"/>
      <c r="J85" s="125"/>
      <c r="K85" s="125"/>
      <c r="L85" s="125"/>
      <c r="M85" s="125"/>
      <c r="N85" s="125"/>
      <c r="O85" s="125"/>
      <c r="P85" s="125"/>
      <c r="Q85" s="125"/>
      <c r="R85" s="112">
        <f t="shared" si="13"/>
        <v>0</v>
      </c>
      <c r="S85" s="31"/>
    </row>
    <row r="86" spans="2:19" hidden="1" x14ac:dyDescent="0.3">
      <c r="B86" s="87" t="s">
        <v>74</v>
      </c>
      <c r="C86" s="34"/>
      <c r="D86" s="34"/>
      <c r="E86" s="62"/>
      <c r="F86" s="32">
        <f t="shared" si="12"/>
        <v>0</v>
      </c>
      <c r="G86" s="64"/>
      <c r="H86" s="64"/>
      <c r="I86" s="114"/>
      <c r="J86" s="114"/>
      <c r="K86" s="114"/>
      <c r="L86" s="114"/>
      <c r="M86" s="114"/>
      <c r="N86" s="114"/>
      <c r="O86" s="114"/>
      <c r="P86" s="114"/>
      <c r="Q86" s="114"/>
      <c r="R86" s="112">
        <f t="shared" si="13"/>
        <v>0</v>
      </c>
      <c r="S86" s="31"/>
    </row>
    <row r="87" spans="2:19" hidden="1" x14ac:dyDescent="0.3">
      <c r="B87" s="87" t="s">
        <v>75</v>
      </c>
      <c r="C87" s="34"/>
      <c r="D87" s="34"/>
      <c r="E87" s="62"/>
      <c r="F87" s="32">
        <f t="shared" si="12"/>
        <v>0</v>
      </c>
      <c r="G87" s="64"/>
      <c r="H87" s="64"/>
      <c r="I87" s="114"/>
      <c r="J87" s="114"/>
      <c r="K87" s="114"/>
      <c r="L87" s="114"/>
      <c r="M87" s="114"/>
      <c r="N87" s="114"/>
      <c r="O87" s="114"/>
      <c r="P87" s="114"/>
      <c r="Q87" s="114"/>
      <c r="R87" s="112">
        <f t="shared" si="13"/>
        <v>0</v>
      </c>
      <c r="S87" s="31"/>
    </row>
    <row r="88" spans="2:19" hidden="1" x14ac:dyDescent="0.3">
      <c r="B88" s="86" t="s">
        <v>76</v>
      </c>
      <c r="C88" s="53"/>
      <c r="D88" s="53"/>
      <c r="E88" s="61"/>
      <c r="F88" s="32">
        <f t="shared" si="12"/>
        <v>0</v>
      </c>
      <c r="G88" s="127"/>
      <c r="H88" s="127"/>
      <c r="I88" s="125"/>
      <c r="J88" s="125"/>
      <c r="K88" s="125"/>
      <c r="L88" s="125"/>
      <c r="M88" s="125"/>
      <c r="N88" s="125"/>
      <c r="O88" s="125"/>
      <c r="P88" s="125"/>
      <c r="Q88" s="125"/>
      <c r="R88" s="112">
        <f t="shared" si="13"/>
        <v>0</v>
      </c>
      <c r="S88" s="31"/>
    </row>
    <row r="89" spans="2:19" ht="24" hidden="1" x14ac:dyDescent="0.3">
      <c r="B89" s="87" t="s">
        <v>77</v>
      </c>
      <c r="C89" s="34"/>
      <c r="D89" s="34"/>
      <c r="E89" s="62"/>
      <c r="F89" s="32">
        <f t="shared" si="12"/>
        <v>0</v>
      </c>
      <c r="G89" s="64"/>
      <c r="H89" s="64"/>
      <c r="I89" s="114"/>
      <c r="J89" s="114"/>
      <c r="K89" s="114"/>
      <c r="L89" s="114"/>
      <c r="M89" s="114"/>
      <c r="N89" s="114"/>
      <c r="O89" s="114"/>
      <c r="P89" s="114"/>
      <c r="Q89" s="114"/>
      <c r="R89" s="112">
        <f t="shared" si="13"/>
        <v>0</v>
      </c>
      <c r="S89" s="31"/>
    </row>
    <row r="90" spans="2:19" hidden="1" x14ac:dyDescent="0.3">
      <c r="B90" s="90" t="s">
        <v>78</v>
      </c>
      <c r="C90" s="53"/>
      <c r="D90" s="53"/>
      <c r="E90" s="63"/>
      <c r="F90" s="32">
        <f t="shared" si="12"/>
        <v>0</v>
      </c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12">
        <f t="shared" si="13"/>
        <v>0</v>
      </c>
      <c r="S90" s="31"/>
    </row>
    <row r="91" spans="2:19" hidden="1" x14ac:dyDescent="0.3">
      <c r="B91" s="91"/>
      <c r="C91" s="41"/>
      <c r="D91" s="41"/>
      <c r="E91" s="39"/>
      <c r="F91" s="32">
        <f t="shared" si="12"/>
        <v>0</v>
      </c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2">
        <f t="shared" si="13"/>
        <v>0</v>
      </c>
      <c r="S91" s="31"/>
    </row>
    <row r="92" spans="2:19" x14ac:dyDescent="0.3">
      <c r="B92" s="90" t="s">
        <v>79</v>
      </c>
      <c r="C92" s="57">
        <f>+C16+C22+C32+C58+C68+C73+C76+C80+C81+C82+C85+C88+C90</f>
        <v>405743607.5</v>
      </c>
      <c r="D92" s="57">
        <f>+D16+D22+D32+D58+D68+D73+D76+D80+D81+D82+D85+D88+D90</f>
        <v>543533860</v>
      </c>
      <c r="E92" s="57">
        <f>+E16+E22+E32+E58+E68+E73+E76+E80+E81+E82+E85+E88+E90</f>
        <v>5530040.8099999996</v>
      </c>
      <c r="F92" s="32">
        <f t="shared" si="12"/>
        <v>954807508.30999994</v>
      </c>
      <c r="G92" s="124">
        <f t="shared" ref="G92:Q92" si="14">+G16+G22+G32+G58+G68+G73+G76+G80+G81+G82+G85+G88+G90</f>
        <v>18196313.830000002</v>
      </c>
      <c r="H92" s="124">
        <f t="shared" si="14"/>
        <v>24132720.849999998</v>
      </c>
      <c r="I92" s="124">
        <f t="shared" si="14"/>
        <v>14965998.810000001</v>
      </c>
      <c r="J92" s="124">
        <f t="shared" si="14"/>
        <v>15649532.52</v>
      </c>
      <c r="K92" s="124">
        <f t="shared" si="14"/>
        <v>12330773.390000001</v>
      </c>
      <c r="L92" s="124">
        <f t="shared" si="14"/>
        <v>263716189.83999997</v>
      </c>
      <c r="M92" s="124">
        <f t="shared" si="14"/>
        <v>50776491.159999996</v>
      </c>
      <c r="N92" s="124">
        <f t="shared" si="14"/>
        <v>105705388.25</v>
      </c>
      <c r="O92" s="124">
        <f t="shared" si="14"/>
        <v>71671115.280000001</v>
      </c>
      <c r="P92" s="124">
        <f t="shared" si="14"/>
        <v>62115256.659999996</v>
      </c>
      <c r="Q92" s="124">
        <f t="shared" si="14"/>
        <v>115737664.13</v>
      </c>
      <c r="R92" s="112">
        <f t="shared" si="13"/>
        <v>1715334993.8400002</v>
      </c>
      <c r="S92" s="31"/>
    </row>
    <row r="93" spans="2:19" x14ac:dyDescent="0.3">
      <c r="B93" s="16" t="s">
        <v>82</v>
      </c>
      <c r="C93" s="64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6"/>
    </row>
    <row r="94" spans="2:19" ht="37.799999999999997" customHeight="1" x14ac:dyDescent="0.3">
      <c r="B94" s="133" t="s">
        <v>88</v>
      </c>
      <c r="C94" s="134"/>
      <c r="D94" s="134"/>
      <c r="E94" s="68" t="e">
        <f>+D94/D94</f>
        <v>#DIV/0!</v>
      </c>
      <c r="F94" s="68"/>
      <c r="G94" s="69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70"/>
    </row>
    <row r="95" spans="2:19" ht="45.6" customHeight="1" x14ac:dyDescent="0.3">
      <c r="B95" s="133" t="s">
        <v>84</v>
      </c>
      <c r="C95" s="134"/>
      <c r="D95" s="134"/>
      <c r="E95" s="71" t="e">
        <f>+D95/D94</f>
        <v>#DIV/0!</v>
      </c>
      <c r="F95" s="71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70"/>
    </row>
    <row r="96" spans="2:19" x14ac:dyDescent="0.3">
      <c r="B96" s="135" t="s">
        <v>83</v>
      </c>
      <c r="C96" s="136"/>
      <c r="D96" s="136"/>
      <c r="E96" s="71" t="e">
        <f>+D96/D94</f>
        <v>#DIV/0!</v>
      </c>
      <c r="F96" s="71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70"/>
    </row>
    <row r="97" spans="2:19" ht="27.6" customHeight="1" x14ac:dyDescent="0.3">
      <c r="B97" s="139" t="s">
        <v>86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1"/>
    </row>
    <row r="98" spans="2:19" ht="26.4" customHeight="1" x14ac:dyDescent="0.3">
      <c r="B98" s="142" t="s">
        <v>87</v>
      </c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4"/>
    </row>
    <row r="99" spans="2:19" ht="16.8" customHeight="1" x14ac:dyDescent="0.3">
      <c r="B99" s="142" t="s">
        <v>85</v>
      </c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4"/>
    </row>
    <row r="100" spans="2:19" x14ac:dyDescent="0.3">
      <c r="B100" s="16"/>
      <c r="S100" s="17"/>
    </row>
    <row r="101" spans="2:19" x14ac:dyDescent="0.3">
      <c r="B101" s="92" t="s">
        <v>130</v>
      </c>
      <c r="C101" s="65"/>
      <c r="D101" s="131" t="s">
        <v>131</v>
      </c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2"/>
    </row>
    <row r="102" spans="2:19" x14ac:dyDescent="0.3">
      <c r="B102" s="92" t="s">
        <v>129</v>
      </c>
      <c r="C102" s="65"/>
      <c r="D102" s="131" t="s">
        <v>132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2"/>
    </row>
    <row r="103" spans="2:19" x14ac:dyDescent="0.3">
      <c r="B103" s="92" t="s">
        <v>133</v>
      </c>
      <c r="C103" s="65"/>
      <c r="D103" s="131" t="s">
        <v>133</v>
      </c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2"/>
    </row>
    <row r="104" spans="2:19" x14ac:dyDescent="0.3">
      <c r="B104" s="26" t="s">
        <v>126</v>
      </c>
      <c r="S104" s="17"/>
    </row>
    <row r="105" spans="2:19" x14ac:dyDescent="0.3">
      <c r="B105" s="26" t="s">
        <v>127</v>
      </c>
      <c r="C105" s="109" t="s">
        <v>134</v>
      </c>
      <c r="S105" s="17"/>
    </row>
    <row r="106" spans="2:19" x14ac:dyDescent="0.3">
      <c r="B106" s="16" t="s">
        <v>128</v>
      </c>
      <c r="C106" s="109" t="s">
        <v>135</v>
      </c>
      <c r="S106" s="17"/>
    </row>
    <row r="107" spans="2:19" ht="15" thickBot="1" x14ac:dyDescent="0.35">
      <c r="B107" s="27"/>
      <c r="C107" s="108" t="s">
        <v>136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9"/>
    </row>
  </sheetData>
  <mergeCells count="15">
    <mergeCell ref="D103:S103"/>
    <mergeCell ref="B94:D94"/>
    <mergeCell ref="B95:D95"/>
    <mergeCell ref="B96:D96"/>
    <mergeCell ref="B9:D9"/>
    <mergeCell ref="B10:D10"/>
    <mergeCell ref="B11:D11"/>
    <mergeCell ref="B97:S97"/>
    <mergeCell ref="B98:S98"/>
    <mergeCell ref="B99:S99"/>
    <mergeCell ref="D101:S101"/>
    <mergeCell ref="D102:S102"/>
    <mergeCell ref="E13:J13"/>
    <mergeCell ref="B13:C13"/>
    <mergeCell ref="B12:C12"/>
  </mergeCells>
  <phoneticPr fontId="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792C-25C6-413E-855B-ACACD177BF2B}">
  <dimension ref="B1:N107"/>
  <sheetViews>
    <sheetView showGridLines="0" topLeftCell="A92" zoomScale="140" zoomScaleNormal="140" workbookViewId="0">
      <selection activeCell="N2" sqref="B2:N107"/>
    </sheetView>
  </sheetViews>
  <sheetFormatPr baseColWidth="10" defaultColWidth="14.5546875" defaultRowHeight="14.4" x14ac:dyDescent="0.3"/>
  <cols>
    <col min="2" max="2" width="22.5546875" customWidth="1"/>
    <col min="3" max="14" width="14.5546875" style="12"/>
  </cols>
  <sheetData>
    <row r="1" spans="2:14" ht="15" thickBot="1" x14ac:dyDescent="0.35"/>
    <row r="2" spans="2:14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73"/>
    </row>
    <row r="3" spans="2:14" x14ac:dyDescent="0.3">
      <c r="B3" s="16"/>
      <c r="N3" s="74"/>
    </row>
    <row r="4" spans="2:14" x14ac:dyDescent="0.3">
      <c r="B4" s="16"/>
      <c r="N4" s="74"/>
    </row>
    <row r="5" spans="2:14" x14ac:dyDescent="0.3">
      <c r="B5" s="16"/>
      <c r="N5" s="74"/>
    </row>
    <row r="6" spans="2:14" x14ac:dyDescent="0.3">
      <c r="B6" s="16"/>
      <c r="N6" s="74"/>
    </row>
    <row r="7" spans="2:14" x14ac:dyDescent="0.3">
      <c r="B7" s="16"/>
      <c r="N7" s="74"/>
    </row>
    <row r="8" spans="2:14" ht="18" x14ac:dyDescent="0.3">
      <c r="B8" s="153" t="s">
        <v>81</v>
      </c>
      <c r="C8" s="154"/>
      <c r="E8" s="18"/>
      <c r="N8" s="74"/>
    </row>
    <row r="9" spans="2:14" ht="18" x14ac:dyDescent="0.3">
      <c r="B9" s="153" t="s">
        <v>89</v>
      </c>
      <c r="C9" s="154"/>
      <c r="E9" s="18"/>
      <c r="N9" s="74"/>
    </row>
    <row r="10" spans="2:14" ht="18" x14ac:dyDescent="0.3">
      <c r="B10" s="153" t="s">
        <v>125</v>
      </c>
      <c r="C10" s="154"/>
      <c r="E10" s="19"/>
      <c r="N10" s="74"/>
    </row>
    <row r="11" spans="2:14" ht="15.6" x14ac:dyDescent="0.3">
      <c r="B11" s="148" t="s">
        <v>80</v>
      </c>
      <c r="C11" s="149"/>
      <c r="D11" s="20"/>
      <c r="E11" s="21"/>
      <c r="N11" s="74"/>
    </row>
    <row r="12" spans="2:14" x14ac:dyDescent="0.3">
      <c r="B12" s="146" t="s">
        <v>36</v>
      </c>
      <c r="C12" s="147"/>
      <c r="D12" s="22"/>
      <c r="E12" s="156" t="s">
        <v>91</v>
      </c>
      <c r="F12" s="156"/>
      <c r="G12" s="156"/>
      <c r="H12" s="156"/>
      <c r="I12" s="156"/>
      <c r="J12" s="23"/>
      <c r="K12" s="23"/>
      <c r="L12" s="23"/>
      <c r="M12" s="23"/>
      <c r="N12" s="74"/>
    </row>
    <row r="13" spans="2:14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3" t="s">
        <v>96</v>
      </c>
      <c r="I13" s="83" t="s">
        <v>114</v>
      </c>
      <c r="J13" s="83" t="s">
        <v>115</v>
      </c>
      <c r="K13" s="83" t="s">
        <v>116</v>
      </c>
      <c r="L13" s="83" t="s">
        <v>117</v>
      </c>
      <c r="M13" s="83" t="s">
        <v>118</v>
      </c>
      <c r="N13" s="84" t="s">
        <v>93</v>
      </c>
    </row>
    <row r="14" spans="2:14" x14ac:dyDescent="0.3">
      <c r="B14" s="85" t="s">
        <v>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75"/>
    </row>
    <row r="15" spans="2:14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32">
        <f>H16+H17+H20</f>
        <v>10379869.32</v>
      </c>
      <c r="I15" s="32">
        <f>I20+I17+I16</f>
        <v>10447172.52</v>
      </c>
      <c r="J15" s="32">
        <f>J16+J17+J20</f>
        <v>10995983.73</v>
      </c>
      <c r="K15" s="32">
        <f>K20+K17+K16</f>
        <v>10229557.32</v>
      </c>
      <c r="L15" s="32">
        <f t="shared" ref="L15:M15" si="1">L20+L17+L16</f>
        <v>10675598.890000001</v>
      </c>
      <c r="M15" s="32">
        <f t="shared" si="1"/>
        <v>9894640.9900000002</v>
      </c>
      <c r="N15" s="76">
        <f t="shared" ref="N15:N56" si="2">SUM(E15:M15)</f>
        <v>94954128.110000014</v>
      </c>
    </row>
    <row r="16" spans="2:14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36">
        <v>8798495</v>
      </c>
      <c r="I16" s="36">
        <v>8857242</v>
      </c>
      <c r="J16" s="36">
        <v>9425618.2100000009</v>
      </c>
      <c r="K16" s="36">
        <v>8667748</v>
      </c>
      <c r="L16" s="36">
        <v>9096677.1699999999</v>
      </c>
      <c r="M16" s="36">
        <v>8376495</v>
      </c>
      <c r="N16" s="76">
        <f t="shared" si="2"/>
        <v>80737454.659999996</v>
      </c>
    </row>
    <row r="17" spans="2:14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36">
        <v>260000</v>
      </c>
      <c r="I17" s="36">
        <v>260000</v>
      </c>
      <c r="J17" s="36">
        <v>260000</v>
      </c>
      <c r="K17" s="36">
        <v>260000</v>
      </c>
      <c r="L17" s="36">
        <v>260000</v>
      </c>
      <c r="M17" s="36">
        <v>260000</v>
      </c>
      <c r="N17" s="76">
        <f t="shared" si="2"/>
        <v>2310000</v>
      </c>
    </row>
    <row r="18" spans="2:14" ht="24" x14ac:dyDescent="0.3">
      <c r="B18" s="87" t="s">
        <v>38</v>
      </c>
      <c r="C18" s="34"/>
      <c r="D18" s="34"/>
      <c r="E18" s="37"/>
      <c r="F18" s="37"/>
      <c r="G18" s="37"/>
      <c r="H18" s="38"/>
      <c r="I18" s="38"/>
      <c r="J18" s="38"/>
      <c r="K18" s="38"/>
      <c r="L18" s="38"/>
      <c r="M18" s="38"/>
      <c r="N18" s="76">
        <f t="shared" si="2"/>
        <v>0</v>
      </c>
    </row>
    <row r="19" spans="2:14" ht="36" x14ac:dyDescent="0.3">
      <c r="B19" s="87" t="s">
        <v>5</v>
      </c>
      <c r="C19" s="34"/>
      <c r="D19" s="34"/>
      <c r="E19" s="37"/>
      <c r="F19" s="37"/>
      <c r="G19" s="37"/>
      <c r="H19" s="38"/>
      <c r="I19" s="38"/>
      <c r="J19" s="38"/>
      <c r="K19" s="38"/>
      <c r="L19" s="38"/>
      <c r="M19" s="38"/>
      <c r="N19" s="76">
        <f t="shared" si="2"/>
        <v>0</v>
      </c>
    </row>
    <row r="20" spans="2:14" ht="36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36">
        <v>1321374.3199999998</v>
      </c>
      <c r="I20" s="36">
        <v>1329930.52</v>
      </c>
      <c r="J20" s="36">
        <v>1310365.52</v>
      </c>
      <c r="K20" s="36">
        <v>1301809.3199999998</v>
      </c>
      <c r="L20" s="36">
        <v>1318921.7199999997</v>
      </c>
      <c r="M20" s="36">
        <v>1258145.99</v>
      </c>
      <c r="N20" s="76">
        <f t="shared" si="2"/>
        <v>11906673.450000001</v>
      </c>
    </row>
    <row r="21" spans="2:14" ht="22.8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M21" si="3">+F22+F23+F24+F25+F26+F27+F28+F29+F30</f>
        <v>693904.73</v>
      </c>
      <c r="G21" s="40">
        <f t="shared" si="3"/>
        <v>12460139.41</v>
      </c>
      <c r="H21" s="40">
        <f t="shared" si="3"/>
        <v>4065499.49</v>
      </c>
      <c r="I21" s="40">
        <f t="shared" si="3"/>
        <v>4508080</v>
      </c>
      <c r="J21" s="40">
        <f t="shared" si="3"/>
        <v>878384.24</v>
      </c>
      <c r="K21" s="40">
        <f t="shared" si="3"/>
        <v>18275528.859999999</v>
      </c>
      <c r="L21" s="40">
        <f t="shared" si="3"/>
        <v>12328550.300000001</v>
      </c>
      <c r="M21" s="40">
        <f t="shared" si="3"/>
        <v>4263054.04</v>
      </c>
      <c r="N21" s="76">
        <f t="shared" si="2"/>
        <v>58042658.240000002</v>
      </c>
    </row>
    <row r="22" spans="2:14" ht="24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36">
        <v>541623.43000000005</v>
      </c>
      <c r="I22" s="36">
        <v>539480</v>
      </c>
      <c r="J22" s="36">
        <v>615824.24</v>
      </c>
      <c r="K22" s="36">
        <v>643388.79</v>
      </c>
      <c r="L22" s="36">
        <v>576642.27</v>
      </c>
      <c r="M22" s="36">
        <v>493904.96</v>
      </c>
      <c r="N22" s="76">
        <f t="shared" si="2"/>
        <v>5048389.8099999996</v>
      </c>
    </row>
    <row r="23" spans="2:14" ht="36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36">
        <v>1534000</v>
      </c>
      <c r="I23" s="41">
        <v>0</v>
      </c>
      <c r="J23" s="41">
        <v>0</v>
      </c>
      <c r="K23" s="36">
        <v>708000</v>
      </c>
      <c r="L23" s="36">
        <v>0</v>
      </c>
      <c r="M23" s="36">
        <v>0</v>
      </c>
      <c r="N23" s="76">
        <f t="shared" si="2"/>
        <v>2242000</v>
      </c>
    </row>
    <row r="24" spans="2:14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36">
        <v>58600</v>
      </c>
      <c r="I24" s="41">
        <v>486900</v>
      </c>
      <c r="J24" s="41">
        <v>59550</v>
      </c>
      <c r="K24" s="36">
        <v>191550</v>
      </c>
      <c r="L24" s="36">
        <v>24100</v>
      </c>
      <c r="M24" s="36">
        <v>24100</v>
      </c>
      <c r="N24" s="76">
        <f t="shared" si="2"/>
        <v>1020600</v>
      </c>
    </row>
    <row r="25" spans="2:14" ht="24" x14ac:dyDescent="0.3">
      <c r="B25" s="87" t="s">
        <v>11</v>
      </c>
      <c r="C25" s="34"/>
      <c r="D25" s="42">
        <v>3000000</v>
      </c>
      <c r="E25" s="35"/>
      <c r="F25" s="35"/>
      <c r="G25" s="37"/>
      <c r="H25" s="37"/>
      <c r="I25" s="36"/>
      <c r="J25" s="36"/>
      <c r="K25" s="36"/>
      <c r="L25" s="36"/>
      <c r="M25" s="36"/>
      <c r="N25" s="76">
        <f t="shared" si="2"/>
        <v>0</v>
      </c>
    </row>
    <row r="26" spans="2:14" ht="24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43">
        <v>0</v>
      </c>
      <c r="I26" s="43">
        <v>0</v>
      </c>
      <c r="J26" s="36">
        <v>169920</v>
      </c>
      <c r="K26" s="36">
        <v>3000</v>
      </c>
      <c r="L26" s="36">
        <v>178920</v>
      </c>
      <c r="M26" s="36">
        <v>0</v>
      </c>
      <c r="N26" s="76">
        <f t="shared" si="2"/>
        <v>351840</v>
      </c>
    </row>
    <row r="27" spans="2:14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37">
        <v>0</v>
      </c>
      <c r="I27" s="37">
        <v>0</v>
      </c>
      <c r="J27" s="37">
        <v>0</v>
      </c>
      <c r="K27" s="44">
        <v>963139.69</v>
      </c>
      <c r="L27" s="44">
        <v>0</v>
      </c>
      <c r="M27" s="44">
        <v>0</v>
      </c>
      <c r="N27" s="76">
        <f t="shared" si="2"/>
        <v>1046604.01</v>
      </c>
    </row>
    <row r="28" spans="2:14" ht="72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36">
        <v>342436</v>
      </c>
      <c r="I28" s="36">
        <v>0</v>
      </c>
      <c r="J28" s="36">
        <v>3000</v>
      </c>
      <c r="K28" s="36">
        <f>287724.62+9023002.84</f>
        <v>9310727.459999999</v>
      </c>
      <c r="L28" s="36">
        <f>612441+5281127.15</f>
        <v>5893568.1500000004</v>
      </c>
      <c r="M28" s="36">
        <v>312067.08999999997</v>
      </c>
      <c r="N28" s="76">
        <f t="shared" si="2"/>
        <v>16129769.899999999</v>
      </c>
    </row>
    <row r="29" spans="2:14" ht="48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36">
        <v>1588840.06</v>
      </c>
      <c r="I29" s="36">
        <v>3481700</v>
      </c>
      <c r="J29" s="36">
        <v>30090</v>
      </c>
      <c r="K29" s="36">
        <f>3707646.92+2513576</f>
        <v>6221222.9199999999</v>
      </c>
      <c r="L29" s="36">
        <f>2466159.88+3189160</f>
        <v>5655319.8799999999</v>
      </c>
      <c r="M29" s="36">
        <v>3050661.99</v>
      </c>
      <c r="N29" s="76">
        <f t="shared" si="2"/>
        <v>31586634.519999996</v>
      </c>
    </row>
    <row r="30" spans="2:14" ht="36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38">
        <v>0</v>
      </c>
      <c r="I30" s="38">
        <v>0</v>
      </c>
      <c r="J30" s="38">
        <v>0</v>
      </c>
      <c r="K30" s="36">
        <v>234500</v>
      </c>
      <c r="L30" s="36">
        <v>0</v>
      </c>
      <c r="M30" s="36">
        <v>382320</v>
      </c>
      <c r="N30" s="76">
        <f t="shared" si="2"/>
        <v>616820</v>
      </c>
    </row>
    <row r="31" spans="2:14" ht="23.4" thickBot="1" x14ac:dyDescent="0.35">
      <c r="B31" s="88" t="s">
        <v>16</v>
      </c>
      <c r="C31" s="45">
        <f t="shared" ref="C31:D31" si="4">+C32+C33+C34+C35+C36+C37+C38+C39+C40</f>
        <v>13882794.99</v>
      </c>
      <c r="D31" s="45">
        <f t="shared" si="4"/>
        <v>0</v>
      </c>
      <c r="E31" s="45">
        <f>+E32+E33+E34+E35+E36+E37+E38+E39+E40</f>
        <v>517000</v>
      </c>
      <c r="F31" s="45">
        <f t="shared" ref="F31:M31" si="5">+F32+F33+F34+F35+F36+F37+F38+F39+F40</f>
        <v>520685</v>
      </c>
      <c r="G31" s="45">
        <f t="shared" si="5"/>
        <v>766523.84</v>
      </c>
      <c r="H31" s="45">
        <f t="shared" si="5"/>
        <v>520630</v>
      </c>
      <c r="I31" s="45">
        <f t="shared" si="5"/>
        <v>694280</v>
      </c>
      <c r="J31" s="45">
        <f t="shared" si="5"/>
        <v>456405.41999999993</v>
      </c>
      <c r="K31" s="45">
        <f t="shared" si="5"/>
        <v>63801.48000000001</v>
      </c>
      <c r="L31" s="45">
        <f t="shared" si="5"/>
        <v>1157261.67</v>
      </c>
      <c r="M31" s="45">
        <f t="shared" si="5"/>
        <v>1991335.41</v>
      </c>
      <c r="N31" s="77">
        <f t="shared" si="2"/>
        <v>6687922.8200000003</v>
      </c>
    </row>
    <row r="32" spans="2:14" ht="36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49">
        <v>3630</v>
      </c>
      <c r="I32" s="49">
        <v>0</v>
      </c>
      <c r="J32" s="49">
        <v>205735.05</v>
      </c>
      <c r="K32" s="49">
        <v>211001</v>
      </c>
      <c r="L32" s="49">
        <v>27370</v>
      </c>
      <c r="M32" s="49">
        <v>0</v>
      </c>
      <c r="N32" s="78">
        <f t="shared" si="2"/>
        <v>453676.05</v>
      </c>
    </row>
    <row r="33" spans="2:14" ht="24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1">
        <v>0</v>
      </c>
      <c r="L33" s="41">
        <v>364006.39999999997</v>
      </c>
      <c r="M33" s="41">
        <v>0</v>
      </c>
      <c r="N33" s="76">
        <f t="shared" si="2"/>
        <v>364006.39999999997</v>
      </c>
    </row>
    <row r="34" spans="2:14" ht="36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50">
        <v>0</v>
      </c>
      <c r="I34" s="50">
        <v>0</v>
      </c>
      <c r="J34" s="51">
        <v>99543.01</v>
      </c>
      <c r="K34" s="51">
        <v>0</v>
      </c>
      <c r="L34" s="51">
        <v>0</v>
      </c>
      <c r="M34" s="51">
        <v>97586</v>
      </c>
      <c r="N34" s="76">
        <f t="shared" si="2"/>
        <v>306585.65000000002</v>
      </c>
    </row>
    <row r="35" spans="2:14" ht="24" x14ac:dyDescent="0.3">
      <c r="B35" s="87" t="s">
        <v>20</v>
      </c>
      <c r="C35" s="34"/>
      <c r="D35" s="34"/>
      <c r="E35" s="37"/>
      <c r="F35" s="37"/>
      <c r="G35" s="37"/>
      <c r="H35" s="37"/>
      <c r="I35" s="37"/>
      <c r="J35" s="37"/>
      <c r="K35" s="37"/>
      <c r="L35" s="37"/>
      <c r="M35" s="37"/>
      <c r="N35" s="76">
        <f t="shared" si="2"/>
        <v>0</v>
      </c>
    </row>
    <row r="36" spans="2:14" ht="36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37">
        <v>0</v>
      </c>
      <c r="I36" s="37">
        <v>0</v>
      </c>
      <c r="J36" s="37">
        <v>0</v>
      </c>
      <c r="K36" s="37">
        <v>0</v>
      </c>
      <c r="L36" s="37">
        <v>20002.18</v>
      </c>
      <c r="M36" s="37">
        <v>0</v>
      </c>
      <c r="N36" s="76">
        <f t="shared" si="2"/>
        <v>125494.18</v>
      </c>
    </row>
    <row r="37" spans="2:14" ht="48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192732.4</v>
      </c>
      <c r="M37" s="37">
        <v>0</v>
      </c>
      <c r="N37" s="76">
        <f t="shared" si="2"/>
        <v>192732.4</v>
      </c>
    </row>
    <row r="38" spans="2:14" ht="48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37">
        <v>517000</v>
      </c>
      <c r="I38" s="37">
        <v>694280</v>
      </c>
      <c r="J38" s="37">
        <v>0</v>
      </c>
      <c r="K38" s="37">
        <v>-147199.51999999999</v>
      </c>
      <c r="L38" s="37">
        <v>991.2</v>
      </c>
      <c r="M38" s="37">
        <v>184900.24</v>
      </c>
      <c r="N38" s="76">
        <f t="shared" si="2"/>
        <v>2800971.92</v>
      </c>
    </row>
    <row r="39" spans="2:14" ht="48" x14ac:dyDescent="0.3">
      <c r="B39" s="87" t="s">
        <v>40</v>
      </c>
      <c r="C39" s="34"/>
      <c r="D39" s="34"/>
      <c r="E39" s="37"/>
      <c r="F39" s="37"/>
      <c r="G39" s="38"/>
      <c r="H39" s="37"/>
      <c r="I39" s="37"/>
      <c r="J39" s="37"/>
      <c r="K39" s="37"/>
      <c r="L39" s="37"/>
      <c r="M39" s="37"/>
      <c r="N39" s="76">
        <f t="shared" si="2"/>
        <v>0</v>
      </c>
    </row>
    <row r="40" spans="2:14" ht="24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37">
        <v>0</v>
      </c>
      <c r="I40" s="37">
        <v>0</v>
      </c>
      <c r="J40" s="37">
        <v>151127.35999999996</v>
      </c>
      <c r="K40" s="37">
        <v>0</v>
      </c>
      <c r="L40" s="37">
        <v>552159.49</v>
      </c>
      <c r="M40" s="37">
        <v>1708849.17</v>
      </c>
      <c r="N40" s="76">
        <f t="shared" si="2"/>
        <v>2444456.2199999997</v>
      </c>
    </row>
    <row r="41" spans="2:14" ht="22.8" hidden="1" x14ac:dyDescent="0.3">
      <c r="B41" s="86" t="s">
        <v>25</v>
      </c>
      <c r="C41" s="52"/>
      <c r="D41" s="52"/>
      <c r="E41" s="52">
        <f t="shared" ref="E41" si="6">SUM(E42:E48)</f>
        <v>0</v>
      </c>
      <c r="F41" s="52">
        <f t="shared" ref="F41" si="7">SUM(F42:F48)</f>
        <v>0</v>
      </c>
      <c r="G41" s="52"/>
      <c r="H41" s="52"/>
      <c r="I41" s="52"/>
      <c r="J41" s="52"/>
      <c r="K41" s="52"/>
      <c r="L41" s="52"/>
      <c r="M41" s="52"/>
      <c r="N41" s="76">
        <f t="shared" si="2"/>
        <v>0</v>
      </c>
    </row>
    <row r="42" spans="2:14" ht="36" hidden="1" x14ac:dyDescent="0.3">
      <c r="B42" s="87" t="s">
        <v>26</v>
      </c>
      <c r="C42" s="34"/>
      <c r="D42" s="34"/>
      <c r="E42" s="37"/>
      <c r="F42" s="37"/>
      <c r="G42" s="37"/>
      <c r="H42" s="37"/>
      <c r="I42" s="37"/>
      <c r="J42" s="37"/>
      <c r="K42" s="37"/>
      <c r="L42" s="37"/>
      <c r="M42" s="37"/>
      <c r="N42" s="76">
        <f t="shared" si="2"/>
        <v>0</v>
      </c>
    </row>
    <row r="43" spans="2:14" ht="48" hidden="1" x14ac:dyDescent="0.3">
      <c r="B43" s="87" t="s">
        <v>41</v>
      </c>
      <c r="C43" s="34"/>
      <c r="D43" s="34"/>
      <c r="E43" s="37"/>
      <c r="F43" s="37"/>
      <c r="G43" s="37"/>
      <c r="H43" s="37"/>
      <c r="I43" s="37"/>
      <c r="J43" s="37"/>
      <c r="K43" s="37"/>
      <c r="L43" s="37"/>
      <c r="M43" s="37"/>
      <c r="N43" s="76">
        <f t="shared" si="2"/>
        <v>0</v>
      </c>
    </row>
    <row r="44" spans="2:14" ht="48" hidden="1" x14ac:dyDescent="0.3">
      <c r="B44" s="87" t="s">
        <v>42</v>
      </c>
      <c r="C44" s="34"/>
      <c r="D44" s="34"/>
      <c r="E44" s="37"/>
      <c r="F44" s="37"/>
      <c r="G44" s="37"/>
      <c r="H44" s="37"/>
      <c r="I44" s="37"/>
      <c r="J44" s="37"/>
      <c r="K44" s="37"/>
      <c r="L44" s="37"/>
      <c r="M44" s="37"/>
      <c r="N44" s="76">
        <f t="shared" si="2"/>
        <v>0</v>
      </c>
    </row>
    <row r="45" spans="2:14" ht="48" hidden="1" x14ac:dyDescent="0.3">
      <c r="B45" s="87" t="s">
        <v>43</v>
      </c>
      <c r="C45" s="34"/>
      <c r="D45" s="34"/>
      <c r="E45" s="37"/>
      <c r="F45" s="37"/>
      <c r="G45" s="37"/>
      <c r="H45" s="37"/>
      <c r="I45" s="37"/>
      <c r="J45" s="37"/>
      <c r="K45" s="37"/>
      <c r="L45" s="37"/>
      <c r="M45" s="37"/>
      <c r="N45" s="76">
        <f t="shared" si="2"/>
        <v>0</v>
      </c>
    </row>
    <row r="46" spans="2:14" ht="60" hidden="1" x14ac:dyDescent="0.3">
      <c r="B46" s="87" t="s">
        <v>44</v>
      </c>
      <c r="C46" s="34"/>
      <c r="D46" s="34"/>
      <c r="E46" s="37"/>
      <c r="F46" s="37"/>
      <c r="G46" s="37"/>
      <c r="H46" s="37"/>
      <c r="I46" s="37"/>
      <c r="J46" s="37"/>
      <c r="K46" s="37"/>
      <c r="L46" s="37"/>
      <c r="M46" s="37"/>
      <c r="N46" s="76">
        <f t="shared" si="2"/>
        <v>0</v>
      </c>
    </row>
    <row r="47" spans="2:14" ht="36" hidden="1" x14ac:dyDescent="0.3">
      <c r="B47" s="87" t="s">
        <v>27</v>
      </c>
      <c r="C47" s="34"/>
      <c r="D47" s="34"/>
      <c r="E47" s="37"/>
      <c r="F47" s="37"/>
      <c r="G47" s="37"/>
      <c r="H47" s="37"/>
      <c r="I47" s="37"/>
      <c r="J47" s="37"/>
      <c r="K47" s="37"/>
      <c r="L47" s="37"/>
      <c r="M47" s="37"/>
      <c r="N47" s="76">
        <f t="shared" si="2"/>
        <v>0</v>
      </c>
    </row>
    <row r="48" spans="2:14" ht="48" hidden="1" x14ac:dyDescent="0.3">
      <c r="B48" s="87" t="s">
        <v>45</v>
      </c>
      <c r="C48" s="34"/>
      <c r="D48" s="34"/>
      <c r="E48" s="37"/>
      <c r="F48" s="37"/>
      <c r="G48" s="37"/>
      <c r="H48" s="37"/>
      <c r="I48" s="37"/>
      <c r="J48" s="37"/>
      <c r="K48" s="37"/>
      <c r="L48" s="37"/>
      <c r="M48" s="37"/>
      <c r="N48" s="76">
        <f t="shared" si="2"/>
        <v>0</v>
      </c>
    </row>
    <row r="49" spans="2:14" ht="22.8" hidden="1" x14ac:dyDescent="0.3">
      <c r="B49" s="86" t="s">
        <v>46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76">
        <f t="shared" si="2"/>
        <v>0</v>
      </c>
    </row>
    <row r="50" spans="2:14" ht="36" hidden="1" x14ac:dyDescent="0.3">
      <c r="B50" s="87" t="s">
        <v>47</v>
      </c>
      <c r="C50" s="34"/>
      <c r="D50" s="34"/>
      <c r="E50" s="37"/>
      <c r="F50" s="37"/>
      <c r="G50" s="37"/>
      <c r="H50" s="37"/>
      <c r="I50" s="37"/>
      <c r="J50" s="37"/>
      <c r="K50" s="37"/>
      <c r="L50" s="37"/>
      <c r="M50" s="37"/>
      <c r="N50" s="76">
        <f t="shared" si="2"/>
        <v>0</v>
      </c>
    </row>
    <row r="51" spans="2:14" ht="48" hidden="1" x14ac:dyDescent="0.3">
      <c r="B51" s="87" t="s">
        <v>48</v>
      </c>
      <c r="C51" s="34"/>
      <c r="D51" s="34"/>
      <c r="E51" s="37"/>
      <c r="F51" s="37"/>
      <c r="G51" s="37"/>
      <c r="H51" s="37"/>
      <c r="I51" s="37"/>
      <c r="J51" s="37"/>
      <c r="K51" s="37"/>
      <c r="L51" s="37"/>
      <c r="M51" s="37"/>
      <c r="N51" s="76">
        <f t="shared" si="2"/>
        <v>0</v>
      </c>
    </row>
    <row r="52" spans="2:14" ht="48" hidden="1" x14ac:dyDescent="0.3">
      <c r="B52" s="87" t="s">
        <v>49</v>
      </c>
      <c r="C52" s="34"/>
      <c r="D52" s="34"/>
      <c r="E52" s="37"/>
      <c r="F52" s="37"/>
      <c r="G52" s="37"/>
      <c r="H52" s="37"/>
      <c r="I52" s="37"/>
      <c r="J52" s="37"/>
      <c r="K52" s="37"/>
      <c r="L52" s="37"/>
      <c r="M52" s="37"/>
      <c r="N52" s="76">
        <f t="shared" si="2"/>
        <v>0</v>
      </c>
    </row>
    <row r="53" spans="2:14" ht="48" hidden="1" x14ac:dyDescent="0.3">
      <c r="B53" s="87" t="s">
        <v>50</v>
      </c>
      <c r="C53" s="34"/>
      <c r="D53" s="34"/>
      <c r="E53" s="37"/>
      <c r="F53" s="37"/>
      <c r="G53" s="37"/>
      <c r="H53" s="37"/>
      <c r="I53" s="37"/>
      <c r="J53" s="37"/>
      <c r="K53" s="37"/>
      <c r="L53" s="37"/>
      <c r="M53" s="37"/>
      <c r="N53" s="76">
        <f t="shared" si="2"/>
        <v>0</v>
      </c>
    </row>
    <row r="54" spans="2:14" ht="60" hidden="1" x14ac:dyDescent="0.3">
      <c r="B54" s="87" t="s">
        <v>51</v>
      </c>
      <c r="C54" s="34"/>
      <c r="D54" s="34"/>
      <c r="E54" s="37"/>
      <c r="F54" s="37"/>
      <c r="G54" s="37"/>
      <c r="H54" s="37"/>
      <c r="I54" s="37"/>
      <c r="J54" s="37"/>
      <c r="K54" s="37"/>
      <c r="L54" s="37"/>
      <c r="M54" s="37"/>
      <c r="N54" s="76">
        <f t="shared" si="2"/>
        <v>0</v>
      </c>
    </row>
    <row r="55" spans="2:14" ht="36" hidden="1" x14ac:dyDescent="0.3">
      <c r="B55" s="87" t="s">
        <v>52</v>
      </c>
      <c r="C55" s="34"/>
      <c r="D55" s="34"/>
      <c r="E55" s="37"/>
      <c r="F55" s="37"/>
      <c r="G55" s="37"/>
      <c r="H55" s="37"/>
      <c r="I55" s="37"/>
      <c r="J55" s="37"/>
      <c r="K55" s="37"/>
      <c r="L55" s="37"/>
      <c r="M55" s="37"/>
      <c r="N55" s="76">
        <f t="shared" si="2"/>
        <v>0</v>
      </c>
    </row>
    <row r="56" spans="2:14" ht="48" hidden="1" x14ac:dyDescent="0.3">
      <c r="B56" s="87" t="s">
        <v>53</v>
      </c>
      <c r="C56" s="34"/>
      <c r="D56" s="34"/>
      <c r="E56" s="37"/>
      <c r="F56" s="37"/>
      <c r="G56" s="37"/>
      <c r="H56" s="37"/>
      <c r="I56" s="37"/>
      <c r="J56" s="37"/>
      <c r="K56" s="37"/>
      <c r="L56" s="37"/>
      <c r="M56" s="37"/>
      <c r="N56" s="76">
        <f t="shared" si="2"/>
        <v>0</v>
      </c>
    </row>
    <row r="57" spans="2:14" ht="34.200000000000003" x14ac:dyDescent="0.3">
      <c r="B57" s="86" t="s">
        <v>28</v>
      </c>
      <c r="C57" s="40">
        <f t="shared" ref="C57:D57" si="8">+C58+C59+C60+C61+C62+C63+C64+C65+C66</f>
        <v>6123000</v>
      </c>
      <c r="D57" s="40">
        <f t="shared" si="8"/>
        <v>0</v>
      </c>
      <c r="E57" s="40">
        <f>+E58+E59+E60+E61+E62+E63+E64+E65+E66</f>
        <v>0</v>
      </c>
      <c r="F57" s="40">
        <f t="shared" ref="F57:N57" si="9">+F58+F59+F60+F61+F62+F63+F64+F65+F66</f>
        <v>0</v>
      </c>
      <c r="G57" s="40">
        <f t="shared" si="9"/>
        <v>0</v>
      </c>
      <c r="H57" s="40">
        <f t="shared" si="9"/>
        <v>0</v>
      </c>
      <c r="I57" s="40">
        <f t="shared" si="9"/>
        <v>0</v>
      </c>
      <c r="J57" s="40">
        <f t="shared" si="9"/>
        <v>0</v>
      </c>
      <c r="K57" s="40">
        <f t="shared" si="9"/>
        <v>0</v>
      </c>
      <c r="L57" s="40">
        <f t="shared" si="9"/>
        <v>686124.75</v>
      </c>
      <c r="M57" s="40">
        <f t="shared" si="9"/>
        <v>0</v>
      </c>
      <c r="N57" s="79">
        <f t="shared" si="9"/>
        <v>686124.75</v>
      </c>
    </row>
    <row r="58" spans="2:14" ht="24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96059.98</v>
      </c>
      <c r="M58" s="37">
        <v>0</v>
      </c>
      <c r="N58" s="76">
        <f t="shared" ref="N58:N66" si="10">SUM(E58:M58)</f>
        <v>96059.98</v>
      </c>
    </row>
    <row r="59" spans="2:14" ht="36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76">
        <f t="shared" si="10"/>
        <v>0</v>
      </c>
    </row>
    <row r="60" spans="2:14" ht="48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42861.77</v>
      </c>
      <c r="M60" s="37">
        <v>0</v>
      </c>
      <c r="N60" s="76">
        <f t="shared" si="10"/>
        <v>42861.77</v>
      </c>
    </row>
    <row r="61" spans="2:14" ht="60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25488</v>
      </c>
      <c r="M61" s="37">
        <v>0</v>
      </c>
      <c r="N61" s="76">
        <f t="shared" si="10"/>
        <v>25488</v>
      </c>
    </row>
    <row r="62" spans="2:14" ht="36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521715</v>
      </c>
      <c r="M62" s="37">
        <v>0</v>
      </c>
      <c r="N62" s="76">
        <f t="shared" si="10"/>
        <v>521715</v>
      </c>
    </row>
    <row r="63" spans="2:14" ht="24" hidden="1" x14ac:dyDescent="0.3">
      <c r="B63" s="87" t="s">
        <v>54</v>
      </c>
      <c r="C63" s="34"/>
      <c r="D63" s="34"/>
      <c r="E63" s="37"/>
      <c r="F63" s="37"/>
      <c r="G63" s="37"/>
      <c r="H63" s="37"/>
      <c r="I63" s="37"/>
      <c r="J63" s="37"/>
      <c r="K63" s="37"/>
      <c r="L63" s="37"/>
      <c r="M63" s="37"/>
      <c r="N63" s="76">
        <f t="shared" si="10"/>
        <v>0</v>
      </c>
    </row>
    <row r="64" spans="2:14" ht="36" hidden="1" x14ac:dyDescent="0.3">
      <c r="B64" s="87" t="s">
        <v>55</v>
      </c>
      <c r="C64" s="34"/>
      <c r="D64" s="34"/>
      <c r="E64" s="37"/>
      <c r="F64" s="37"/>
      <c r="G64" s="37"/>
      <c r="H64" s="37"/>
      <c r="I64" s="37"/>
      <c r="J64" s="37"/>
      <c r="K64" s="37"/>
      <c r="L64" s="37"/>
      <c r="M64" s="37"/>
      <c r="N64" s="76">
        <f t="shared" si="10"/>
        <v>0</v>
      </c>
    </row>
    <row r="65" spans="2:14" ht="24" hidden="1" x14ac:dyDescent="0.3">
      <c r="B65" s="87" t="s">
        <v>34</v>
      </c>
      <c r="C65" s="34"/>
      <c r="D65" s="34"/>
      <c r="E65" s="37"/>
      <c r="F65" s="37"/>
      <c r="G65" s="37"/>
      <c r="H65" s="37"/>
      <c r="I65" s="37"/>
      <c r="J65" s="37"/>
      <c r="K65" s="37"/>
      <c r="L65" s="37"/>
      <c r="M65" s="37"/>
      <c r="N65" s="76">
        <f t="shared" si="10"/>
        <v>0</v>
      </c>
    </row>
    <row r="66" spans="2:14" ht="48" hidden="1" x14ac:dyDescent="0.3">
      <c r="B66" s="87" t="s">
        <v>56</v>
      </c>
      <c r="C66" s="34"/>
      <c r="D66" s="34"/>
      <c r="E66" s="37"/>
      <c r="F66" s="37"/>
      <c r="G66" s="37"/>
      <c r="H66" s="37"/>
      <c r="I66" s="37"/>
      <c r="J66" s="37"/>
      <c r="K66" s="37"/>
      <c r="L66" s="37"/>
      <c r="M66" s="37"/>
      <c r="N66" s="76">
        <f t="shared" si="10"/>
        <v>0</v>
      </c>
    </row>
    <row r="67" spans="2:14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N67" si="11">+F68+F69+F70</f>
        <v>0</v>
      </c>
      <c r="G67" s="40">
        <f t="shared" si="11"/>
        <v>0</v>
      </c>
      <c r="H67" s="40">
        <f t="shared" si="11"/>
        <v>0</v>
      </c>
      <c r="I67" s="40">
        <f t="shared" si="11"/>
        <v>0</v>
      </c>
      <c r="J67" s="40">
        <f t="shared" si="11"/>
        <v>0</v>
      </c>
      <c r="K67" s="40">
        <f t="shared" si="11"/>
        <v>235147302.17999998</v>
      </c>
      <c r="L67" s="40">
        <f t="shared" si="11"/>
        <v>25928955.550000001</v>
      </c>
      <c r="M67" s="40">
        <f t="shared" si="11"/>
        <v>89556357.810000002</v>
      </c>
      <c r="N67" s="79">
        <f t="shared" si="11"/>
        <v>350632615.53999996</v>
      </c>
    </row>
    <row r="68" spans="2:14" ht="24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37"/>
      <c r="I68" s="37"/>
      <c r="J68" s="37"/>
      <c r="K68" s="37">
        <v>20432921.66</v>
      </c>
      <c r="L68" s="37">
        <v>3968948.8</v>
      </c>
      <c r="M68" s="37">
        <v>5164570.26</v>
      </c>
      <c r="N68" s="76">
        <f t="shared" ref="N68:N91" si="12">SUM(E68:M68)</f>
        <v>29566440.719999999</v>
      </c>
    </row>
    <row r="69" spans="2:14" ht="24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214714380.51999998</v>
      </c>
      <c r="L69" s="37">
        <v>21960006.75</v>
      </c>
      <c r="M69" s="37">
        <v>84391787.549999997</v>
      </c>
      <c r="N69" s="76">
        <f t="shared" si="12"/>
        <v>321066174.81999999</v>
      </c>
    </row>
    <row r="70" spans="2:14" ht="48" hidden="1" x14ac:dyDescent="0.3">
      <c r="B70" s="87" t="s">
        <v>60</v>
      </c>
      <c r="C70" s="34"/>
      <c r="D70" s="34"/>
      <c r="E70" s="37"/>
      <c r="F70" s="37"/>
      <c r="G70" s="37"/>
      <c r="H70" s="37"/>
      <c r="I70" s="37"/>
      <c r="J70" s="37"/>
      <c r="K70" s="37"/>
      <c r="L70" s="37"/>
      <c r="M70" s="37"/>
      <c r="N70" s="76">
        <f t="shared" si="12"/>
        <v>0</v>
      </c>
    </row>
    <row r="71" spans="2:14" ht="60" hidden="1" x14ac:dyDescent="0.3">
      <c r="B71" s="87" t="s">
        <v>61</v>
      </c>
      <c r="C71" s="34"/>
      <c r="D71" s="34"/>
      <c r="E71" s="37"/>
      <c r="F71" s="37"/>
      <c r="G71" s="37"/>
      <c r="H71" s="37"/>
      <c r="I71" s="37"/>
      <c r="J71" s="37"/>
      <c r="K71" s="37"/>
      <c r="L71" s="37"/>
      <c r="M71" s="37"/>
      <c r="N71" s="76">
        <f t="shared" si="12"/>
        <v>0</v>
      </c>
    </row>
    <row r="72" spans="2:14" ht="34.200000000000003" hidden="1" x14ac:dyDescent="0.3">
      <c r="B72" s="86" t="s">
        <v>62</v>
      </c>
      <c r="C72" s="53"/>
      <c r="D72" s="53"/>
      <c r="E72" s="40"/>
      <c r="F72" s="40"/>
      <c r="G72" s="40"/>
      <c r="H72" s="40"/>
      <c r="I72" s="40"/>
      <c r="J72" s="40"/>
      <c r="K72" s="40"/>
      <c r="L72" s="40"/>
      <c r="M72" s="40"/>
      <c r="N72" s="76">
        <f t="shared" si="12"/>
        <v>0</v>
      </c>
    </row>
    <row r="73" spans="2:14" ht="24" hidden="1" x14ac:dyDescent="0.3">
      <c r="B73" s="87" t="s">
        <v>63</v>
      </c>
      <c r="C73" s="34"/>
      <c r="D73" s="34"/>
      <c r="E73" s="37"/>
      <c r="F73" s="37"/>
      <c r="G73" s="37"/>
      <c r="H73" s="37"/>
      <c r="I73" s="37"/>
      <c r="J73" s="37"/>
      <c r="K73" s="37"/>
      <c r="L73" s="37"/>
      <c r="M73" s="37"/>
      <c r="N73" s="76">
        <f t="shared" si="12"/>
        <v>0</v>
      </c>
    </row>
    <row r="74" spans="2:14" ht="48" hidden="1" x14ac:dyDescent="0.3">
      <c r="B74" s="87" t="s">
        <v>64</v>
      </c>
      <c r="C74" s="34"/>
      <c r="D74" s="34"/>
      <c r="E74" s="37"/>
      <c r="F74" s="37"/>
      <c r="G74" s="37"/>
      <c r="H74" s="37"/>
      <c r="I74" s="37"/>
      <c r="J74" s="37"/>
      <c r="K74" s="37"/>
      <c r="L74" s="37"/>
      <c r="M74" s="37"/>
      <c r="N74" s="76">
        <f t="shared" si="12"/>
        <v>0</v>
      </c>
    </row>
    <row r="75" spans="2:14" ht="22.8" hidden="1" x14ac:dyDescent="0.3">
      <c r="B75" s="86" t="s">
        <v>65</v>
      </c>
      <c r="C75" s="53"/>
      <c r="D75" s="53"/>
      <c r="E75" s="40"/>
      <c r="F75" s="40"/>
      <c r="G75" s="40"/>
      <c r="H75" s="40"/>
      <c r="I75" s="40"/>
      <c r="J75" s="40"/>
      <c r="K75" s="40"/>
      <c r="L75" s="40"/>
      <c r="M75" s="40"/>
      <c r="N75" s="76">
        <f t="shared" si="12"/>
        <v>0</v>
      </c>
    </row>
    <row r="76" spans="2:14" ht="36" hidden="1" x14ac:dyDescent="0.3">
      <c r="B76" s="87" t="s">
        <v>66</v>
      </c>
      <c r="C76" s="34"/>
      <c r="D76" s="34"/>
      <c r="E76" s="37"/>
      <c r="F76" s="37"/>
      <c r="G76" s="37"/>
      <c r="H76" s="37"/>
      <c r="I76" s="37"/>
      <c r="J76" s="37"/>
      <c r="K76" s="37"/>
      <c r="L76" s="37"/>
      <c r="M76" s="37"/>
      <c r="N76" s="76">
        <f t="shared" si="12"/>
        <v>0</v>
      </c>
    </row>
    <row r="77" spans="2:14" ht="36" hidden="1" x14ac:dyDescent="0.3">
      <c r="B77" s="87" t="s">
        <v>67</v>
      </c>
      <c r="C77" s="34"/>
      <c r="D77" s="34"/>
      <c r="E77" s="37"/>
      <c r="F77" s="37"/>
      <c r="G77" s="37"/>
      <c r="H77" s="37"/>
      <c r="I77" s="37"/>
      <c r="J77" s="37"/>
      <c r="K77" s="37"/>
      <c r="L77" s="37"/>
      <c r="M77" s="37"/>
      <c r="N77" s="76">
        <f t="shared" si="12"/>
        <v>0</v>
      </c>
    </row>
    <row r="78" spans="2:14" ht="48" hidden="1" x14ac:dyDescent="0.3">
      <c r="B78" s="87" t="s">
        <v>68</v>
      </c>
      <c r="C78" s="34"/>
      <c r="D78" s="34"/>
      <c r="E78" s="37"/>
      <c r="F78" s="37"/>
      <c r="G78" s="37"/>
      <c r="H78" s="37"/>
      <c r="I78" s="37"/>
      <c r="J78" s="37"/>
      <c r="K78" s="37"/>
      <c r="L78" s="37"/>
      <c r="M78" s="37"/>
      <c r="N78" s="76">
        <f t="shared" si="12"/>
        <v>0</v>
      </c>
    </row>
    <row r="79" spans="2:14" x14ac:dyDescent="0.3">
      <c r="B79" s="90" t="s">
        <v>35</v>
      </c>
      <c r="C79" s="52"/>
      <c r="D79" s="52"/>
      <c r="E79" s="57"/>
      <c r="F79" s="57"/>
      <c r="G79" s="57"/>
      <c r="H79" s="57"/>
      <c r="I79" s="57"/>
      <c r="J79" s="57"/>
      <c r="K79" s="57"/>
      <c r="L79" s="57"/>
      <c r="M79" s="57"/>
      <c r="N79" s="76">
        <f t="shared" si="12"/>
        <v>0</v>
      </c>
    </row>
    <row r="80" spans="2:14" ht="22.8" hidden="1" x14ac:dyDescent="0.3">
      <c r="B80" s="86" t="s">
        <v>69</v>
      </c>
      <c r="C80" s="58"/>
      <c r="D80" s="58"/>
      <c r="E80" s="59"/>
      <c r="F80" s="59"/>
      <c r="G80" s="59"/>
      <c r="H80" s="59"/>
      <c r="I80" s="59"/>
      <c r="J80" s="59"/>
      <c r="K80" s="60"/>
      <c r="L80" s="60"/>
      <c r="M80" s="60"/>
      <c r="N80" s="76">
        <f t="shared" si="12"/>
        <v>0</v>
      </c>
    </row>
    <row r="81" spans="2:14" ht="22.8" hidden="1" x14ac:dyDescent="0.3">
      <c r="B81" s="86" t="s">
        <v>70</v>
      </c>
      <c r="C81" s="53"/>
      <c r="D81" s="53"/>
      <c r="E81" s="61"/>
      <c r="F81" s="61"/>
      <c r="G81" s="61"/>
      <c r="H81" s="59"/>
      <c r="I81" s="59"/>
      <c r="J81" s="59"/>
      <c r="K81" s="59"/>
      <c r="L81" s="59"/>
      <c r="M81" s="59"/>
      <c r="N81" s="76">
        <f t="shared" si="12"/>
        <v>0</v>
      </c>
    </row>
    <row r="82" spans="2:14" ht="36" hidden="1" x14ac:dyDescent="0.3">
      <c r="B82" s="87" t="s">
        <v>71</v>
      </c>
      <c r="C82" s="34"/>
      <c r="D82" s="34"/>
      <c r="E82" s="62"/>
      <c r="F82" s="62"/>
      <c r="G82" s="62"/>
      <c r="H82" s="37"/>
      <c r="I82" s="37"/>
      <c r="J82" s="37"/>
      <c r="K82" s="37"/>
      <c r="L82" s="37"/>
      <c r="M82" s="37"/>
      <c r="N82" s="76">
        <f t="shared" si="12"/>
        <v>0</v>
      </c>
    </row>
    <row r="83" spans="2:14" ht="36" hidden="1" x14ac:dyDescent="0.3">
      <c r="B83" s="87" t="s">
        <v>72</v>
      </c>
      <c r="C83" s="34"/>
      <c r="D83" s="34"/>
      <c r="E83" s="62"/>
      <c r="F83" s="62"/>
      <c r="G83" s="62"/>
      <c r="H83" s="37"/>
      <c r="I83" s="37"/>
      <c r="J83" s="37"/>
      <c r="K83" s="37"/>
      <c r="L83" s="37"/>
      <c r="M83" s="37"/>
      <c r="N83" s="76">
        <f t="shared" si="12"/>
        <v>0</v>
      </c>
    </row>
    <row r="84" spans="2:14" ht="22.8" hidden="1" x14ac:dyDescent="0.3">
      <c r="B84" s="86" t="s">
        <v>73</v>
      </c>
      <c r="C84" s="53"/>
      <c r="D84" s="53"/>
      <c r="E84" s="61"/>
      <c r="F84" s="61"/>
      <c r="G84" s="61"/>
      <c r="H84" s="59"/>
      <c r="I84" s="59"/>
      <c r="J84" s="59"/>
      <c r="K84" s="59"/>
      <c r="L84" s="59"/>
      <c r="M84" s="59"/>
      <c r="N84" s="76">
        <f t="shared" si="12"/>
        <v>0</v>
      </c>
    </row>
    <row r="85" spans="2:14" ht="24" hidden="1" x14ac:dyDescent="0.3">
      <c r="B85" s="87" t="s">
        <v>74</v>
      </c>
      <c r="C85" s="34"/>
      <c r="D85" s="34"/>
      <c r="E85" s="62"/>
      <c r="F85" s="62"/>
      <c r="G85" s="62"/>
      <c r="H85" s="37"/>
      <c r="I85" s="37"/>
      <c r="J85" s="37"/>
      <c r="K85" s="37"/>
      <c r="L85" s="37"/>
      <c r="M85" s="37"/>
      <c r="N85" s="76">
        <f t="shared" si="12"/>
        <v>0</v>
      </c>
    </row>
    <row r="86" spans="2:14" ht="36" hidden="1" x14ac:dyDescent="0.3">
      <c r="B86" s="87" t="s">
        <v>75</v>
      </c>
      <c r="C86" s="34"/>
      <c r="D86" s="34"/>
      <c r="E86" s="62"/>
      <c r="F86" s="62"/>
      <c r="G86" s="62"/>
      <c r="H86" s="37"/>
      <c r="I86" s="37"/>
      <c r="J86" s="37"/>
      <c r="K86" s="37"/>
      <c r="L86" s="37"/>
      <c r="M86" s="37"/>
      <c r="N86" s="76">
        <f t="shared" si="12"/>
        <v>0</v>
      </c>
    </row>
    <row r="87" spans="2:14" ht="22.8" hidden="1" x14ac:dyDescent="0.3">
      <c r="B87" s="86" t="s">
        <v>76</v>
      </c>
      <c r="C87" s="53"/>
      <c r="D87" s="53"/>
      <c r="E87" s="61"/>
      <c r="F87" s="61"/>
      <c r="G87" s="61"/>
      <c r="H87" s="59"/>
      <c r="I87" s="59"/>
      <c r="J87" s="59"/>
      <c r="K87" s="59"/>
      <c r="L87" s="59"/>
      <c r="M87" s="59"/>
      <c r="N87" s="76">
        <f t="shared" si="12"/>
        <v>0</v>
      </c>
    </row>
    <row r="88" spans="2:14" ht="36" hidden="1" x14ac:dyDescent="0.3">
      <c r="B88" s="87" t="s">
        <v>77</v>
      </c>
      <c r="C88" s="34"/>
      <c r="D88" s="34"/>
      <c r="E88" s="62"/>
      <c r="F88" s="62"/>
      <c r="G88" s="62"/>
      <c r="H88" s="37"/>
      <c r="I88" s="37"/>
      <c r="J88" s="37"/>
      <c r="K88" s="37"/>
      <c r="L88" s="37"/>
      <c r="M88" s="37"/>
      <c r="N88" s="76">
        <f t="shared" si="12"/>
        <v>0</v>
      </c>
    </row>
    <row r="89" spans="2:14" ht="22.8" hidden="1" x14ac:dyDescent="0.3">
      <c r="B89" s="90" t="s">
        <v>78</v>
      </c>
      <c r="C89" s="53"/>
      <c r="D89" s="53"/>
      <c r="E89" s="63"/>
      <c r="F89" s="63"/>
      <c r="G89" s="63"/>
      <c r="H89" s="63"/>
      <c r="I89" s="63"/>
      <c r="J89" s="63"/>
      <c r="K89" s="63"/>
      <c r="L89" s="63"/>
      <c r="M89" s="63"/>
      <c r="N89" s="76">
        <f t="shared" si="12"/>
        <v>0</v>
      </c>
    </row>
    <row r="90" spans="2:14" hidden="1" x14ac:dyDescent="0.3">
      <c r="B90" s="91"/>
      <c r="C90" s="41"/>
      <c r="D90" s="41"/>
      <c r="E90" s="39"/>
      <c r="F90" s="39"/>
      <c r="G90" s="39"/>
      <c r="H90" s="39"/>
      <c r="I90" s="39"/>
      <c r="J90" s="39"/>
      <c r="K90" s="39"/>
      <c r="L90" s="39"/>
      <c r="M90" s="39"/>
      <c r="N90" s="76">
        <f t="shared" si="12"/>
        <v>0</v>
      </c>
    </row>
    <row r="91" spans="2:14" ht="34.200000000000003" x14ac:dyDescent="0.3">
      <c r="B91" s="90" t="s">
        <v>79</v>
      </c>
      <c r="C91" s="57">
        <f>+C15+C21+C31+C57+C67+C72+C75+C79+C80+C81+C84+C87+C89</f>
        <v>405743607.5</v>
      </c>
      <c r="D91" s="57">
        <f>+D15+D21+D31+D57+D67+D72+D75+D79+D80+D81+D84+D87+D89</f>
        <v>543533860</v>
      </c>
      <c r="E91" s="57">
        <f>+E15+E21+E31+E57+E67+E72+E75+E79+E80+E81+E84+E87+E89</f>
        <v>5530040.8099999996</v>
      </c>
      <c r="F91" s="57">
        <f t="shared" ref="F91:M91" si="13">+F15+F21+F31+F57+F67+F72+F75+F79+F80+F81+F84+F87+F89</f>
        <v>18196313.830000002</v>
      </c>
      <c r="G91" s="57">
        <f t="shared" si="13"/>
        <v>24132720.849999998</v>
      </c>
      <c r="H91" s="57">
        <f t="shared" si="13"/>
        <v>14965998.810000001</v>
      </c>
      <c r="I91" s="57">
        <f t="shared" si="13"/>
        <v>15649532.52</v>
      </c>
      <c r="J91" s="57">
        <f t="shared" si="13"/>
        <v>12330773.390000001</v>
      </c>
      <c r="K91" s="57">
        <f t="shared" si="13"/>
        <v>263716189.83999997</v>
      </c>
      <c r="L91" s="57">
        <f t="shared" si="13"/>
        <v>50776491.159999996</v>
      </c>
      <c r="M91" s="57">
        <f t="shared" si="13"/>
        <v>105705388.25</v>
      </c>
      <c r="N91" s="76">
        <f t="shared" si="12"/>
        <v>511003449.45999992</v>
      </c>
    </row>
    <row r="92" spans="2:14" x14ac:dyDescent="0.3">
      <c r="B92" s="16" t="s">
        <v>82</v>
      </c>
      <c r="C92" s="64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80"/>
    </row>
    <row r="93" spans="2:14" x14ac:dyDescent="0.3">
      <c r="B93" s="142" t="s">
        <v>88</v>
      </c>
      <c r="C93" s="143"/>
      <c r="D93" s="143"/>
      <c r="E93" s="143"/>
      <c r="F93" s="143"/>
      <c r="G93" s="143"/>
      <c r="H93" s="143"/>
      <c r="I93" s="143"/>
      <c r="J93" s="143"/>
      <c r="K93" s="65"/>
      <c r="L93" s="65"/>
      <c r="M93" s="65"/>
      <c r="N93" s="80"/>
    </row>
    <row r="94" spans="2:14" x14ac:dyDescent="0.3">
      <c r="B94" s="142" t="s">
        <v>142</v>
      </c>
      <c r="C94" s="143"/>
      <c r="D94" s="143"/>
      <c r="E94" s="143"/>
      <c r="F94" s="143"/>
      <c r="G94" s="143"/>
      <c r="H94" s="143"/>
      <c r="I94" s="143"/>
      <c r="J94" s="143"/>
      <c r="K94" s="65"/>
      <c r="L94" s="65"/>
      <c r="M94" s="65"/>
      <c r="N94" s="80"/>
    </row>
    <row r="95" spans="2:14" x14ac:dyDescent="0.3">
      <c r="B95" s="139" t="s">
        <v>86</v>
      </c>
      <c r="C95" s="140"/>
      <c r="D95" s="140"/>
      <c r="E95" s="140"/>
      <c r="F95" s="140"/>
      <c r="G95" s="140"/>
      <c r="H95" s="140"/>
      <c r="I95" s="140"/>
      <c r="J95" s="140"/>
      <c r="K95" s="65"/>
      <c r="L95" s="65"/>
      <c r="M95" s="65"/>
      <c r="N95" s="80"/>
    </row>
    <row r="96" spans="2:14" x14ac:dyDescent="0.3">
      <c r="B96" s="142" t="s">
        <v>87</v>
      </c>
      <c r="C96" s="143"/>
      <c r="D96" s="143"/>
      <c r="E96" s="143"/>
      <c r="F96" s="143"/>
      <c r="G96" s="143"/>
      <c r="H96" s="143"/>
      <c r="I96" s="143"/>
      <c r="J96" s="143"/>
      <c r="N96" s="74"/>
    </row>
    <row r="97" spans="2:14" x14ac:dyDescent="0.3">
      <c r="B97" s="135" t="s">
        <v>85</v>
      </c>
      <c r="C97" s="136"/>
      <c r="D97" s="136"/>
      <c r="E97" s="136"/>
      <c r="F97" s="136"/>
      <c r="G97" s="136"/>
      <c r="H97" s="136"/>
      <c r="I97" s="136"/>
      <c r="J97" s="136"/>
      <c r="N97" s="74"/>
    </row>
    <row r="98" spans="2:14" x14ac:dyDescent="0.3">
      <c r="B98" s="16"/>
      <c r="N98" s="74"/>
    </row>
    <row r="99" spans="2:14" x14ac:dyDescent="0.3">
      <c r="B99" s="16"/>
      <c r="N99" s="74"/>
    </row>
    <row r="100" spans="2:14" x14ac:dyDescent="0.3">
      <c r="B100" s="16"/>
      <c r="N100" s="74"/>
    </row>
    <row r="101" spans="2:14" x14ac:dyDescent="0.3">
      <c r="B101" s="16"/>
      <c r="N101" s="74"/>
    </row>
    <row r="102" spans="2:14" x14ac:dyDescent="0.3">
      <c r="B102" s="16"/>
      <c r="N102" s="74"/>
    </row>
    <row r="103" spans="2:14" x14ac:dyDescent="0.3">
      <c r="B103" s="26" t="s">
        <v>145</v>
      </c>
      <c r="L103" s="152" t="s">
        <v>144</v>
      </c>
      <c r="M103" s="152"/>
      <c r="N103" s="74"/>
    </row>
    <row r="104" spans="2:14" x14ac:dyDescent="0.3">
      <c r="B104" s="26" t="s">
        <v>146</v>
      </c>
      <c r="L104" s="152" t="s">
        <v>135</v>
      </c>
      <c r="M104" s="152"/>
      <c r="N104" s="74"/>
    </row>
    <row r="105" spans="2:14" x14ac:dyDescent="0.3">
      <c r="B105" s="16" t="s">
        <v>147</v>
      </c>
      <c r="L105" s="152" t="s">
        <v>136</v>
      </c>
      <c r="M105" s="152"/>
      <c r="N105" s="74"/>
    </row>
    <row r="106" spans="2:14" x14ac:dyDescent="0.3">
      <c r="B106" s="16"/>
      <c r="N106" s="74"/>
    </row>
    <row r="107" spans="2:14" ht="15" thickBot="1" x14ac:dyDescent="0.35"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81"/>
    </row>
  </sheetData>
  <mergeCells count="14">
    <mergeCell ref="L103:M103"/>
    <mergeCell ref="L104:M104"/>
    <mergeCell ref="L105:M105"/>
    <mergeCell ref="E12:I12"/>
    <mergeCell ref="B8:C8"/>
    <mergeCell ref="B9:C9"/>
    <mergeCell ref="B10:C10"/>
    <mergeCell ref="B11:C11"/>
    <mergeCell ref="B12:C12"/>
    <mergeCell ref="B93:J93"/>
    <mergeCell ref="B94:J94"/>
    <mergeCell ref="B95:J95"/>
    <mergeCell ref="B96:J96"/>
    <mergeCell ref="B97:J9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fitToWidth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F48B-6047-4CB5-9971-61AC9E8432DA}">
  <dimension ref="B1:O103"/>
  <sheetViews>
    <sheetView showGridLines="0" topLeftCell="J9" zoomScale="140" zoomScaleNormal="140" workbookViewId="0">
      <selection activeCell="O2" sqref="B2:O103"/>
    </sheetView>
  </sheetViews>
  <sheetFormatPr baseColWidth="10" defaultColWidth="14.5546875" defaultRowHeight="14.4" x14ac:dyDescent="0.3"/>
  <cols>
    <col min="2" max="2" width="22.5546875" customWidth="1"/>
    <col min="3" max="15" width="14.5546875" style="12"/>
  </cols>
  <sheetData>
    <row r="1" spans="2:15" ht="15" thickBot="1" x14ac:dyDescent="0.35"/>
    <row r="2" spans="2:15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73"/>
    </row>
    <row r="3" spans="2:15" x14ac:dyDescent="0.3">
      <c r="B3" s="16"/>
      <c r="O3" s="74"/>
    </row>
    <row r="4" spans="2:15" x14ac:dyDescent="0.3">
      <c r="B4" s="16"/>
      <c r="O4" s="74"/>
    </row>
    <row r="5" spans="2:15" x14ac:dyDescent="0.3">
      <c r="B5" s="16"/>
      <c r="O5" s="74"/>
    </row>
    <row r="6" spans="2:15" x14ac:dyDescent="0.3">
      <c r="B6" s="16"/>
      <c r="O6" s="74"/>
    </row>
    <row r="7" spans="2:15" x14ac:dyDescent="0.3">
      <c r="B7" s="16"/>
      <c r="O7" s="74"/>
    </row>
    <row r="8" spans="2:15" ht="18" x14ac:dyDescent="0.3">
      <c r="B8" s="153" t="s">
        <v>81</v>
      </c>
      <c r="C8" s="154"/>
      <c r="E8" s="18"/>
      <c r="O8" s="74"/>
    </row>
    <row r="9" spans="2:15" ht="18" x14ac:dyDescent="0.3">
      <c r="B9" s="153" t="s">
        <v>89</v>
      </c>
      <c r="C9" s="154"/>
      <c r="E9" s="18"/>
      <c r="O9" s="74"/>
    </row>
    <row r="10" spans="2:15" ht="18" x14ac:dyDescent="0.3">
      <c r="B10" s="153" t="s">
        <v>125</v>
      </c>
      <c r="C10" s="154"/>
      <c r="E10" s="19"/>
      <c r="O10" s="74"/>
    </row>
    <row r="11" spans="2:15" ht="15.6" x14ac:dyDescent="0.3">
      <c r="B11" s="148" t="s">
        <v>80</v>
      </c>
      <c r="C11" s="149"/>
      <c r="D11" s="20"/>
      <c r="E11" s="21"/>
      <c r="O11" s="74"/>
    </row>
    <row r="12" spans="2:15" x14ac:dyDescent="0.3">
      <c r="B12" s="146" t="s">
        <v>36</v>
      </c>
      <c r="C12" s="147"/>
      <c r="D12" s="22"/>
      <c r="E12" s="156" t="s">
        <v>91</v>
      </c>
      <c r="F12" s="156"/>
      <c r="G12" s="156"/>
      <c r="H12" s="156"/>
      <c r="I12" s="156"/>
      <c r="J12" s="23"/>
      <c r="K12" s="23"/>
      <c r="L12" s="23"/>
      <c r="M12" s="23"/>
      <c r="N12" s="23"/>
      <c r="O12" s="74"/>
    </row>
    <row r="13" spans="2:15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3" t="s">
        <v>96</v>
      </c>
      <c r="I13" s="83" t="s">
        <v>114</v>
      </c>
      <c r="J13" s="83" t="s">
        <v>115</v>
      </c>
      <c r="K13" s="83" t="s">
        <v>116</v>
      </c>
      <c r="L13" s="83" t="s">
        <v>117</v>
      </c>
      <c r="M13" s="83" t="s">
        <v>118</v>
      </c>
      <c r="N13" s="83" t="s">
        <v>119</v>
      </c>
      <c r="O13" s="84" t="s">
        <v>93</v>
      </c>
    </row>
    <row r="14" spans="2:15" x14ac:dyDescent="0.3">
      <c r="B14" s="85" t="s">
        <v>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75"/>
    </row>
    <row r="15" spans="2:15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32">
        <f>H16+H17+H20</f>
        <v>10379869.32</v>
      </c>
      <c r="I15" s="32">
        <f>I20+I17+I16</f>
        <v>10447172.52</v>
      </c>
      <c r="J15" s="32">
        <f>J16+J17+J20</f>
        <v>10995983.73</v>
      </c>
      <c r="K15" s="32">
        <f>K20+K17+K16</f>
        <v>10229557.32</v>
      </c>
      <c r="L15" s="32">
        <f t="shared" ref="L15:N15" si="1">L20+L17+L16</f>
        <v>10675598.890000001</v>
      </c>
      <c r="M15" s="32">
        <f t="shared" si="1"/>
        <v>9894640.9900000002</v>
      </c>
      <c r="N15" s="32">
        <f t="shared" si="1"/>
        <v>9995952.6999999993</v>
      </c>
      <c r="O15" s="76">
        <f t="shared" ref="O15:O56" si="2">SUM(E15:N15)</f>
        <v>104950080.81000002</v>
      </c>
    </row>
    <row r="16" spans="2:15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36">
        <v>8798495</v>
      </c>
      <c r="I16" s="36">
        <v>8857242</v>
      </c>
      <c r="J16" s="36">
        <v>9425618.2100000009</v>
      </c>
      <c r="K16" s="36">
        <v>8667748</v>
      </c>
      <c r="L16" s="36">
        <v>9096677.1699999999</v>
      </c>
      <c r="M16" s="36">
        <v>8376495</v>
      </c>
      <c r="N16" s="36">
        <v>8465242</v>
      </c>
      <c r="O16" s="76">
        <f t="shared" si="2"/>
        <v>89202696.659999996</v>
      </c>
    </row>
    <row r="17" spans="2:15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36">
        <v>260000</v>
      </c>
      <c r="I17" s="36">
        <v>260000</v>
      </c>
      <c r="J17" s="36">
        <v>260000</v>
      </c>
      <c r="K17" s="36">
        <v>260000</v>
      </c>
      <c r="L17" s="36">
        <v>260000</v>
      </c>
      <c r="M17" s="36">
        <v>260000</v>
      </c>
      <c r="N17" s="36">
        <v>260000</v>
      </c>
      <c r="O17" s="76">
        <f t="shared" si="2"/>
        <v>2570000</v>
      </c>
    </row>
    <row r="18" spans="2:15" ht="24" x14ac:dyDescent="0.3">
      <c r="B18" s="87" t="s">
        <v>38</v>
      </c>
      <c r="C18" s="34"/>
      <c r="D18" s="34"/>
      <c r="E18" s="37"/>
      <c r="F18" s="37"/>
      <c r="G18" s="37"/>
      <c r="H18" s="38"/>
      <c r="I18" s="38"/>
      <c r="J18" s="38"/>
      <c r="K18" s="38"/>
      <c r="L18" s="38"/>
      <c r="M18" s="38"/>
      <c r="N18" s="38"/>
      <c r="O18" s="76">
        <f t="shared" si="2"/>
        <v>0</v>
      </c>
    </row>
    <row r="19" spans="2:15" ht="36" x14ac:dyDescent="0.3">
      <c r="B19" s="87" t="s">
        <v>5</v>
      </c>
      <c r="C19" s="34"/>
      <c r="D19" s="34"/>
      <c r="E19" s="37"/>
      <c r="F19" s="37"/>
      <c r="G19" s="37"/>
      <c r="H19" s="38"/>
      <c r="I19" s="38"/>
      <c r="J19" s="38"/>
      <c r="K19" s="38"/>
      <c r="L19" s="38"/>
      <c r="M19" s="38"/>
      <c r="N19" s="38"/>
      <c r="O19" s="76">
        <f t="shared" si="2"/>
        <v>0</v>
      </c>
    </row>
    <row r="20" spans="2:15" ht="36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36">
        <v>1321374.3199999998</v>
      </c>
      <c r="I20" s="36">
        <v>1329930.52</v>
      </c>
      <c r="J20" s="36">
        <v>1310365.52</v>
      </c>
      <c r="K20" s="36">
        <v>1301809.3199999998</v>
      </c>
      <c r="L20" s="36">
        <v>1318921.7199999997</v>
      </c>
      <c r="M20" s="36">
        <v>1258145.99</v>
      </c>
      <c r="N20" s="36">
        <v>1270710.6999999997</v>
      </c>
      <c r="O20" s="76">
        <f t="shared" si="2"/>
        <v>13177384.15</v>
      </c>
    </row>
    <row r="21" spans="2:15" ht="22.8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N21" si="3">+F22+F23+F24+F25+F26+F27+F28+F29+F30</f>
        <v>693904.73</v>
      </c>
      <c r="G21" s="40">
        <f t="shared" si="3"/>
        <v>12460139.41</v>
      </c>
      <c r="H21" s="40">
        <f t="shared" si="3"/>
        <v>4065499.49</v>
      </c>
      <c r="I21" s="40">
        <f t="shared" si="3"/>
        <v>4508080</v>
      </c>
      <c r="J21" s="40">
        <f t="shared" si="3"/>
        <v>878384.24</v>
      </c>
      <c r="K21" s="40">
        <f t="shared" si="3"/>
        <v>18275528.859999999</v>
      </c>
      <c r="L21" s="40">
        <f t="shared" si="3"/>
        <v>12328550.300000001</v>
      </c>
      <c r="M21" s="40">
        <f t="shared" si="3"/>
        <v>4263054.04</v>
      </c>
      <c r="N21" s="40">
        <f t="shared" si="3"/>
        <v>4583561.8999999994</v>
      </c>
      <c r="O21" s="76">
        <f t="shared" si="2"/>
        <v>62626220.140000001</v>
      </c>
    </row>
    <row r="22" spans="2:15" ht="24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36">
        <v>541623.43000000005</v>
      </c>
      <c r="I22" s="36">
        <v>539480</v>
      </c>
      <c r="J22" s="36">
        <v>615824.24</v>
      </c>
      <c r="K22" s="36">
        <v>643388.79</v>
      </c>
      <c r="L22" s="36">
        <v>576642.27</v>
      </c>
      <c r="M22" s="36">
        <v>493904.96</v>
      </c>
      <c r="N22" s="36">
        <v>728165.17</v>
      </c>
      <c r="O22" s="76">
        <f t="shared" si="2"/>
        <v>5776554.9799999995</v>
      </c>
    </row>
    <row r="23" spans="2:15" ht="36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36">
        <v>1534000</v>
      </c>
      <c r="I23" s="41">
        <v>0</v>
      </c>
      <c r="J23" s="41">
        <v>0</v>
      </c>
      <c r="K23" s="36">
        <v>708000</v>
      </c>
      <c r="L23" s="36">
        <v>0</v>
      </c>
      <c r="M23" s="36">
        <v>0</v>
      </c>
      <c r="N23" s="36">
        <v>0</v>
      </c>
      <c r="O23" s="76">
        <f t="shared" si="2"/>
        <v>2242000</v>
      </c>
    </row>
    <row r="24" spans="2:15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36">
        <v>58600</v>
      </c>
      <c r="I24" s="41">
        <v>486900</v>
      </c>
      <c r="J24" s="41">
        <v>59550</v>
      </c>
      <c r="K24" s="36">
        <v>191550</v>
      </c>
      <c r="L24" s="36">
        <v>24100</v>
      </c>
      <c r="M24" s="36">
        <v>24100</v>
      </c>
      <c r="N24" s="36">
        <v>96785.75</v>
      </c>
      <c r="O24" s="76">
        <f t="shared" si="2"/>
        <v>1117385.75</v>
      </c>
    </row>
    <row r="25" spans="2:15" ht="24" x14ac:dyDescent="0.3">
      <c r="B25" s="87" t="s">
        <v>11</v>
      </c>
      <c r="C25" s="34"/>
      <c r="D25" s="42">
        <v>3000000</v>
      </c>
      <c r="E25" s="35"/>
      <c r="F25" s="35"/>
      <c r="G25" s="37"/>
      <c r="H25" s="37"/>
      <c r="I25" s="36"/>
      <c r="J25" s="36"/>
      <c r="K25" s="36"/>
      <c r="L25" s="36"/>
      <c r="M25" s="36"/>
      <c r="N25" s="36"/>
      <c r="O25" s="76">
        <f t="shared" si="2"/>
        <v>0</v>
      </c>
    </row>
    <row r="26" spans="2:15" ht="24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43">
        <v>0</v>
      </c>
      <c r="I26" s="43">
        <v>0</v>
      </c>
      <c r="J26" s="36">
        <v>169920</v>
      </c>
      <c r="K26" s="36">
        <v>3000</v>
      </c>
      <c r="L26" s="36">
        <v>178920</v>
      </c>
      <c r="M26" s="36">
        <v>0</v>
      </c>
      <c r="N26" s="36">
        <v>178920</v>
      </c>
      <c r="O26" s="76">
        <f t="shared" si="2"/>
        <v>530760</v>
      </c>
    </row>
    <row r="27" spans="2:15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37">
        <v>0</v>
      </c>
      <c r="I27" s="37">
        <v>0</v>
      </c>
      <c r="J27" s="37">
        <v>0</v>
      </c>
      <c r="K27" s="44">
        <v>963139.69</v>
      </c>
      <c r="L27" s="44">
        <v>0</v>
      </c>
      <c r="M27" s="44">
        <v>0</v>
      </c>
      <c r="N27" s="44">
        <v>0</v>
      </c>
      <c r="O27" s="76">
        <f t="shared" si="2"/>
        <v>1046604.01</v>
      </c>
    </row>
    <row r="28" spans="2:15" ht="72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36">
        <v>342436</v>
      </c>
      <c r="I28" s="36">
        <v>0</v>
      </c>
      <c r="J28" s="36">
        <v>3000</v>
      </c>
      <c r="K28" s="36">
        <f>287724.62+9023002.84</f>
        <v>9310727.459999999</v>
      </c>
      <c r="L28" s="36">
        <f>612441+5281127.15</f>
        <v>5893568.1500000004</v>
      </c>
      <c r="M28" s="36">
        <v>312067.08999999997</v>
      </c>
      <c r="N28" s="36">
        <f>12761.7+12322.81</f>
        <v>25084.510000000002</v>
      </c>
      <c r="O28" s="76">
        <f t="shared" si="2"/>
        <v>16154854.409999998</v>
      </c>
    </row>
    <row r="29" spans="2:15" ht="48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36">
        <v>1588840.06</v>
      </c>
      <c r="I29" s="36">
        <v>3481700</v>
      </c>
      <c r="J29" s="36">
        <v>30090</v>
      </c>
      <c r="K29" s="36">
        <f>3707646.92+2513576</f>
        <v>6221222.9199999999</v>
      </c>
      <c r="L29" s="36">
        <f>2466159.88+3189160</f>
        <v>5655319.8799999999</v>
      </c>
      <c r="M29" s="36">
        <v>3050661.99</v>
      </c>
      <c r="N29" s="36">
        <f>1532556.47+2022050</f>
        <v>3554606.4699999997</v>
      </c>
      <c r="O29" s="76">
        <f t="shared" si="2"/>
        <v>35141240.989999995</v>
      </c>
    </row>
    <row r="30" spans="2:15" ht="36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38">
        <v>0</v>
      </c>
      <c r="I30" s="38">
        <v>0</v>
      </c>
      <c r="J30" s="38">
        <v>0</v>
      </c>
      <c r="K30" s="36">
        <v>234500</v>
      </c>
      <c r="L30" s="36">
        <v>0</v>
      </c>
      <c r="M30" s="36">
        <v>382320</v>
      </c>
      <c r="N30" s="36">
        <v>0</v>
      </c>
      <c r="O30" s="76">
        <f t="shared" si="2"/>
        <v>616820</v>
      </c>
    </row>
    <row r="31" spans="2:15" ht="23.4" thickBot="1" x14ac:dyDescent="0.35">
      <c r="B31" s="88" t="s">
        <v>16</v>
      </c>
      <c r="C31" s="45">
        <f t="shared" ref="C31:D31" si="4">+C32+C33+C34+C35+C36+C37+C38+C39+C40</f>
        <v>13882794.99</v>
      </c>
      <c r="D31" s="45">
        <f t="shared" si="4"/>
        <v>0</v>
      </c>
      <c r="E31" s="45">
        <f>+E32+E33+E34+E35+E36+E37+E38+E39+E40</f>
        <v>517000</v>
      </c>
      <c r="F31" s="45">
        <f t="shared" ref="F31:N31" si="5">+F32+F33+F34+F35+F36+F37+F38+F39+F40</f>
        <v>520685</v>
      </c>
      <c r="G31" s="45">
        <f t="shared" si="5"/>
        <v>766523.84</v>
      </c>
      <c r="H31" s="45">
        <f t="shared" si="5"/>
        <v>520630</v>
      </c>
      <c r="I31" s="45">
        <f t="shared" si="5"/>
        <v>694280</v>
      </c>
      <c r="J31" s="45">
        <f t="shared" si="5"/>
        <v>456405.41999999993</v>
      </c>
      <c r="K31" s="45">
        <f t="shared" si="5"/>
        <v>63801.48000000001</v>
      </c>
      <c r="L31" s="45">
        <f t="shared" si="5"/>
        <v>1157261.67</v>
      </c>
      <c r="M31" s="45">
        <f t="shared" si="5"/>
        <v>1991335.41</v>
      </c>
      <c r="N31" s="45">
        <f t="shared" si="5"/>
        <v>2148073.48</v>
      </c>
      <c r="O31" s="77">
        <f t="shared" si="2"/>
        <v>8835996.3000000007</v>
      </c>
    </row>
    <row r="32" spans="2:15" ht="36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49">
        <v>3630</v>
      </c>
      <c r="I32" s="49">
        <v>0</v>
      </c>
      <c r="J32" s="49">
        <v>205735.05</v>
      </c>
      <c r="K32" s="49">
        <v>211001</v>
      </c>
      <c r="L32" s="49">
        <v>27370</v>
      </c>
      <c r="M32" s="49">
        <v>0</v>
      </c>
      <c r="N32" s="49">
        <v>6930</v>
      </c>
      <c r="O32" s="78">
        <f t="shared" si="2"/>
        <v>460606.05</v>
      </c>
    </row>
    <row r="33" spans="2:15" ht="24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1">
        <v>0</v>
      </c>
      <c r="L33" s="41">
        <v>364006.39999999997</v>
      </c>
      <c r="M33" s="41">
        <v>0</v>
      </c>
      <c r="N33" s="41">
        <v>0</v>
      </c>
      <c r="O33" s="76">
        <f t="shared" si="2"/>
        <v>364006.39999999997</v>
      </c>
    </row>
    <row r="34" spans="2:15" ht="36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50">
        <v>0</v>
      </c>
      <c r="I34" s="50">
        <v>0</v>
      </c>
      <c r="J34" s="51">
        <v>99543.01</v>
      </c>
      <c r="K34" s="51">
        <v>0</v>
      </c>
      <c r="L34" s="51">
        <v>0</v>
      </c>
      <c r="M34" s="51">
        <v>97586</v>
      </c>
      <c r="N34" s="51">
        <v>0</v>
      </c>
      <c r="O34" s="76">
        <f t="shared" si="2"/>
        <v>306585.65000000002</v>
      </c>
    </row>
    <row r="35" spans="2:15" ht="24" x14ac:dyDescent="0.3">
      <c r="B35" s="87" t="s">
        <v>20</v>
      </c>
      <c r="C35" s="34"/>
      <c r="D35" s="34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76">
        <f t="shared" si="2"/>
        <v>0</v>
      </c>
    </row>
    <row r="36" spans="2:15" ht="36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37">
        <v>0</v>
      </c>
      <c r="I36" s="37">
        <v>0</v>
      </c>
      <c r="J36" s="37">
        <v>0</v>
      </c>
      <c r="K36" s="37">
        <v>0</v>
      </c>
      <c r="L36" s="37">
        <v>20002.18</v>
      </c>
      <c r="M36" s="37">
        <v>0</v>
      </c>
      <c r="N36" s="37">
        <v>0</v>
      </c>
      <c r="O36" s="76">
        <f t="shared" si="2"/>
        <v>125494.18</v>
      </c>
    </row>
    <row r="37" spans="2:15" ht="48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192732.4</v>
      </c>
      <c r="M37" s="37">
        <v>0</v>
      </c>
      <c r="N37" s="37">
        <v>0</v>
      </c>
      <c r="O37" s="76">
        <f t="shared" si="2"/>
        <v>192732.4</v>
      </c>
    </row>
    <row r="38" spans="2:15" ht="48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37">
        <v>517000</v>
      </c>
      <c r="I38" s="37">
        <v>694280</v>
      </c>
      <c r="J38" s="37">
        <v>0</v>
      </c>
      <c r="K38" s="37">
        <v>-147199.51999999999</v>
      </c>
      <c r="L38" s="37">
        <v>991.2</v>
      </c>
      <c r="M38" s="37">
        <v>184900.24</v>
      </c>
      <c r="N38" s="37">
        <v>2129800.48</v>
      </c>
      <c r="O38" s="76">
        <f t="shared" si="2"/>
        <v>4930772.4000000004</v>
      </c>
    </row>
    <row r="39" spans="2:15" ht="48" x14ac:dyDescent="0.3">
      <c r="B39" s="87" t="s">
        <v>40</v>
      </c>
      <c r="C39" s="34"/>
      <c r="D39" s="34"/>
      <c r="E39" s="37"/>
      <c r="F39" s="37"/>
      <c r="G39" s="38"/>
      <c r="H39" s="37"/>
      <c r="I39" s="37"/>
      <c r="J39" s="37"/>
      <c r="K39" s="37"/>
      <c r="L39" s="37"/>
      <c r="M39" s="37"/>
      <c r="N39" s="37"/>
      <c r="O39" s="76">
        <f t="shared" si="2"/>
        <v>0</v>
      </c>
    </row>
    <row r="40" spans="2:15" ht="24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37">
        <v>0</v>
      </c>
      <c r="I40" s="37">
        <v>0</v>
      </c>
      <c r="J40" s="37">
        <v>151127.35999999996</v>
      </c>
      <c r="K40" s="37">
        <v>0</v>
      </c>
      <c r="L40" s="37">
        <v>552159.49</v>
      </c>
      <c r="M40" s="37">
        <v>1708849.17</v>
      </c>
      <c r="N40" s="37">
        <v>11343</v>
      </c>
      <c r="O40" s="76">
        <f t="shared" si="2"/>
        <v>2455799.2199999997</v>
      </c>
    </row>
    <row r="41" spans="2:15" ht="22.8" hidden="1" x14ac:dyDescent="0.3">
      <c r="B41" s="86" t="s">
        <v>25</v>
      </c>
      <c r="C41" s="52"/>
      <c r="D41" s="52"/>
      <c r="E41" s="52">
        <f t="shared" ref="E41" si="6">SUM(E42:E48)</f>
        <v>0</v>
      </c>
      <c r="F41" s="52">
        <f t="shared" ref="F41" si="7">SUM(F42:F48)</f>
        <v>0</v>
      </c>
      <c r="G41" s="52"/>
      <c r="H41" s="52"/>
      <c r="I41" s="52"/>
      <c r="J41" s="52"/>
      <c r="K41" s="52"/>
      <c r="L41" s="52"/>
      <c r="M41" s="52"/>
      <c r="N41" s="52"/>
      <c r="O41" s="76">
        <f t="shared" si="2"/>
        <v>0</v>
      </c>
    </row>
    <row r="42" spans="2:15" ht="36" hidden="1" x14ac:dyDescent="0.3">
      <c r="B42" s="87" t="s">
        <v>26</v>
      </c>
      <c r="C42" s="34"/>
      <c r="D42" s="34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76">
        <f t="shared" si="2"/>
        <v>0</v>
      </c>
    </row>
    <row r="43" spans="2:15" ht="48" hidden="1" x14ac:dyDescent="0.3">
      <c r="B43" s="87" t="s">
        <v>41</v>
      </c>
      <c r="C43" s="34"/>
      <c r="D43" s="34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76">
        <f t="shared" si="2"/>
        <v>0</v>
      </c>
    </row>
    <row r="44" spans="2:15" ht="48" hidden="1" x14ac:dyDescent="0.3">
      <c r="B44" s="87" t="s">
        <v>42</v>
      </c>
      <c r="C44" s="34"/>
      <c r="D44" s="3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76">
        <f t="shared" si="2"/>
        <v>0</v>
      </c>
    </row>
    <row r="45" spans="2:15" ht="48" hidden="1" x14ac:dyDescent="0.3">
      <c r="B45" s="87" t="s">
        <v>43</v>
      </c>
      <c r="C45" s="34"/>
      <c r="D45" s="3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76">
        <f t="shared" si="2"/>
        <v>0</v>
      </c>
    </row>
    <row r="46" spans="2:15" ht="60" hidden="1" x14ac:dyDescent="0.3">
      <c r="B46" s="87" t="s">
        <v>44</v>
      </c>
      <c r="C46" s="34"/>
      <c r="D46" s="34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76">
        <f t="shared" si="2"/>
        <v>0</v>
      </c>
    </row>
    <row r="47" spans="2:15" ht="36" hidden="1" x14ac:dyDescent="0.3">
      <c r="B47" s="87" t="s">
        <v>27</v>
      </c>
      <c r="C47" s="34"/>
      <c r="D47" s="34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76">
        <f t="shared" si="2"/>
        <v>0</v>
      </c>
    </row>
    <row r="48" spans="2:15" ht="48" hidden="1" x14ac:dyDescent="0.3">
      <c r="B48" s="87" t="s">
        <v>45</v>
      </c>
      <c r="C48" s="34"/>
      <c r="D48" s="34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76">
        <f t="shared" si="2"/>
        <v>0</v>
      </c>
    </row>
    <row r="49" spans="2:15" ht="22.8" hidden="1" x14ac:dyDescent="0.3">
      <c r="B49" s="86" t="s">
        <v>46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76">
        <f t="shared" si="2"/>
        <v>0</v>
      </c>
    </row>
    <row r="50" spans="2:15" ht="36" hidden="1" x14ac:dyDescent="0.3">
      <c r="B50" s="87" t="s">
        <v>47</v>
      </c>
      <c r="C50" s="34"/>
      <c r="D50" s="34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76">
        <f t="shared" si="2"/>
        <v>0</v>
      </c>
    </row>
    <row r="51" spans="2:15" ht="48" hidden="1" x14ac:dyDescent="0.3">
      <c r="B51" s="87" t="s">
        <v>48</v>
      </c>
      <c r="C51" s="34"/>
      <c r="D51" s="34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76">
        <f t="shared" si="2"/>
        <v>0</v>
      </c>
    </row>
    <row r="52" spans="2:15" ht="48" hidden="1" x14ac:dyDescent="0.3">
      <c r="B52" s="87" t="s">
        <v>49</v>
      </c>
      <c r="C52" s="34"/>
      <c r="D52" s="34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76">
        <f t="shared" si="2"/>
        <v>0</v>
      </c>
    </row>
    <row r="53" spans="2:15" ht="48" hidden="1" x14ac:dyDescent="0.3">
      <c r="B53" s="87" t="s">
        <v>50</v>
      </c>
      <c r="C53" s="34"/>
      <c r="D53" s="34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76">
        <f t="shared" si="2"/>
        <v>0</v>
      </c>
    </row>
    <row r="54" spans="2:15" ht="60" hidden="1" x14ac:dyDescent="0.3">
      <c r="B54" s="87" t="s">
        <v>51</v>
      </c>
      <c r="C54" s="34"/>
      <c r="D54" s="34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76">
        <f t="shared" si="2"/>
        <v>0</v>
      </c>
    </row>
    <row r="55" spans="2:15" ht="36" hidden="1" x14ac:dyDescent="0.3">
      <c r="B55" s="87" t="s">
        <v>52</v>
      </c>
      <c r="C55" s="34"/>
      <c r="D55" s="34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76">
        <f t="shared" si="2"/>
        <v>0</v>
      </c>
    </row>
    <row r="56" spans="2:15" ht="48" hidden="1" x14ac:dyDescent="0.3">
      <c r="B56" s="87" t="s">
        <v>53</v>
      </c>
      <c r="C56" s="34"/>
      <c r="D56" s="34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76">
        <f t="shared" si="2"/>
        <v>0</v>
      </c>
    </row>
    <row r="57" spans="2:15" ht="34.200000000000003" x14ac:dyDescent="0.3">
      <c r="B57" s="86" t="s">
        <v>28</v>
      </c>
      <c r="C57" s="40">
        <f t="shared" ref="C57:D57" si="8">+C58+C59+C60+C61+C62+C63+C64+C65+C66</f>
        <v>6123000</v>
      </c>
      <c r="D57" s="40">
        <f t="shared" si="8"/>
        <v>0</v>
      </c>
      <c r="E57" s="40">
        <f>+E58+E59+E60+E61+E62+E63+E64+E65+E66</f>
        <v>0</v>
      </c>
      <c r="F57" s="40">
        <f t="shared" ref="F57:O57" si="9">+F58+F59+F60+F61+F62+F63+F64+F65+F66</f>
        <v>0</v>
      </c>
      <c r="G57" s="40">
        <f t="shared" si="9"/>
        <v>0</v>
      </c>
      <c r="H57" s="40">
        <f t="shared" si="9"/>
        <v>0</v>
      </c>
      <c r="I57" s="40">
        <f t="shared" si="9"/>
        <v>0</v>
      </c>
      <c r="J57" s="40">
        <f t="shared" si="9"/>
        <v>0</v>
      </c>
      <c r="K57" s="40">
        <f t="shared" si="9"/>
        <v>0</v>
      </c>
      <c r="L57" s="40">
        <f t="shared" si="9"/>
        <v>686124.75</v>
      </c>
      <c r="M57" s="40">
        <f t="shared" si="9"/>
        <v>0</v>
      </c>
      <c r="N57" s="40">
        <f t="shared" si="9"/>
        <v>1257349.94</v>
      </c>
      <c r="O57" s="79">
        <f t="shared" si="9"/>
        <v>1943474.69</v>
      </c>
    </row>
    <row r="58" spans="2:15" ht="24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96059.98</v>
      </c>
      <c r="M58" s="37">
        <v>0</v>
      </c>
      <c r="N58" s="37">
        <v>1257349.94</v>
      </c>
      <c r="O58" s="76">
        <f t="shared" ref="O58:O66" si="10">SUM(E58:N58)</f>
        <v>1353409.92</v>
      </c>
    </row>
    <row r="59" spans="2:15" ht="36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76">
        <f t="shared" si="10"/>
        <v>0</v>
      </c>
    </row>
    <row r="60" spans="2:15" ht="48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42861.77</v>
      </c>
      <c r="M60" s="37">
        <v>0</v>
      </c>
      <c r="N60" s="37">
        <v>0</v>
      </c>
      <c r="O60" s="76">
        <f t="shared" si="10"/>
        <v>42861.77</v>
      </c>
    </row>
    <row r="61" spans="2:15" ht="60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25488</v>
      </c>
      <c r="M61" s="37">
        <v>0</v>
      </c>
      <c r="N61" s="37">
        <v>0</v>
      </c>
      <c r="O61" s="76">
        <f t="shared" si="10"/>
        <v>25488</v>
      </c>
    </row>
    <row r="62" spans="2:15" ht="36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521715</v>
      </c>
      <c r="M62" s="37">
        <v>0</v>
      </c>
      <c r="N62" s="37">
        <v>0</v>
      </c>
      <c r="O62" s="76">
        <f t="shared" si="10"/>
        <v>521715</v>
      </c>
    </row>
    <row r="63" spans="2:15" ht="24" hidden="1" x14ac:dyDescent="0.3">
      <c r="B63" s="87" t="s">
        <v>54</v>
      </c>
      <c r="C63" s="34"/>
      <c r="D63" s="34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76">
        <f t="shared" si="10"/>
        <v>0</v>
      </c>
    </row>
    <row r="64" spans="2:15" ht="36" hidden="1" x14ac:dyDescent="0.3">
      <c r="B64" s="87" t="s">
        <v>55</v>
      </c>
      <c r="C64" s="34"/>
      <c r="D64" s="34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76">
        <f t="shared" si="10"/>
        <v>0</v>
      </c>
    </row>
    <row r="65" spans="2:15" ht="24" hidden="1" x14ac:dyDescent="0.3">
      <c r="B65" s="87" t="s">
        <v>34</v>
      </c>
      <c r="C65" s="34"/>
      <c r="D65" s="34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76">
        <f t="shared" si="10"/>
        <v>0</v>
      </c>
    </row>
    <row r="66" spans="2:15" ht="48" hidden="1" x14ac:dyDescent="0.3">
      <c r="B66" s="87" t="s">
        <v>56</v>
      </c>
      <c r="C66" s="34"/>
      <c r="D66" s="34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76">
        <f t="shared" si="10"/>
        <v>0</v>
      </c>
    </row>
    <row r="67" spans="2:15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O67" si="11">+F68+F69+F70</f>
        <v>0</v>
      </c>
      <c r="G67" s="40">
        <f t="shared" si="11"/>
        <v>0</v>
      </c>
      <c r="H67" s="40">
        <f t="shared" si="11"/>
        <v>0</v>
      </c>
      <c r="I67" s="40">
        <f t="shared" si="11"/>
        <v>0</v>
      </c>
      <c r="J67" s="40">
        <f t="shared" si="11"/>
        <v>0</v>
      </c>
      <c r="K67" s="40">
        <f t="shared" si="11"/>
        <v>235147302.17999998</v>
      </c>
      <c r="L67" s="40">
        <f t="shared" si="11"/>
        <v>25928955.550000001</v>
      </c>
      <c r="M67" s="40">
        <f t="shared" si="11"/>
        <v>89556357.810000002</v>
      </c>
      <c r="N67" s="40">
        <f t="shared" si="11"/>
        <v>53686177.260000005</v>
      </c>
      <c r="O67" s="79">
        <f t="shared" si="11"/>
        <v>404318792.79999995</v>
      </c>
    </row>
    <row r="68" spans="2:15" ht="24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37"/>
      <c r="I68" s="37"/>
      <c r="J68" s="37"/>
      <c r="K68" s="37">
        <v>20432921.66</v>
      </c>
      <c r="L68" s="37">
        <v>3968948.8</v>
      </c>
      <c r="M68" s="37">
        <v>5164570.26</v>
      </c>
      <c r="N68" s="37">
        <v>0</v>
      </c>
      <c r="O68" s="76">
        <f t="shared" ref="O68:O91" si="12">SUM(E68:N68)</f>
        <v>29566440.719999999</v>
      </c>
    </row>
    <row r="69" spans="2:15" ht="24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214714380.51999998</v>
      </c>
      <c r="L69" s="37">
        <v>21960006.75</v>
      </c>
      <c r="M69" s="37">
        <v>84391787.549999997</v>
      </c>
      <c r="N69" s="37">
        <v>53686177.260000005</v>
      </c>
      <c r="O69" s="76">
        <f t="shared" si="12"/>
        <v>374752352.07999998</v>
      </c>
    </row>
    <row r="70" spans="2:15" ht="48" hidden="1" x14ac:dyDescent="0.3">
      <c r="B70" s="87" t="s">
        <v>60</v>
      </c>
      <c r="C70" s="34"/>
      <c r="D70" s="34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76">
        <f t="shared" si="12"/>
        <v>0</v>
      </c>
    </row>
    <row r="71" spans="2:15" ht="60" hidden="1" x14ac:dyDescent="0.3">
      <c r="B71" s="87" t="s">
        <v>61</v>
      </c>
      <c r="C71" s="34"/>
      <c r="D71" s="34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76">
        <f t="shared" si="12"/>
        <v>0</v>
      </c>
    </row>
    <row r="72" spans="2:15" ht="34.200000000000003" hidden="1" x14ac:dyDescent="0.3">
      <c r="B72" s="86" t="s">
        <v>62</v>
      </c>
      <c r="C72" s="53"/>
      <c r="D72" s="5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76">
        <f t="shared" si="12"/>
        <v>0</v>
      </c>
    </row>
    <row r="73" spans="2:15" ht="24" hidden="1" x14ac:dyDescent="0.3">
      <c r="B73" s="87" t="s">
        <v>63</v>
      </c>
      <c r="C73" s="34"/>
      <c r="D73" s="34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76">
        <f t="shared" si="12"/>
        <v>0</v>
      </c>
    </row>
    <row r="74" spans="2:15" ht="48" hidden="1" x14ac:dyDescent="0.3">
      <c r="B74" s="87" t="s">
        <v>64</v>
      </c>
      <c r="C74" s="34"/>
      <c r="D74" s="34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76">
        <f t="shared" si="12"/>
        <v>0</v>
      </c>
    </row>
    <row r="75" spans="2:15" ht="22.8" hidden="1" x14ac:dyDescent="0.3">
      <c r="B75" s="86" t="s">
        <v>65</v>
      </c>
      <c r="C75" s="53"/>
      <c r="D75" s="5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76">
        <f t="shared" si="12"/>
        <v>0</v>
      </c>
    </row>
    <row r="76" spans="2:15" ht="36" hidden="1" x14ac:dyDescent="0.3">
      <c r="B76" s="87" t="s">
        <v>66</v>
      </c>
      <c r="C76" s="34"/>
      <c r="D76" s="34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76">
        <f t="shared" si="12"/>
        <v>0</v>
      </c>
    </row>
    <row r="77" spans="2:15" ht="36" hidden="1" x14ac:dyDescent="0.3">
      <c r="B77" s="87" t="s">
        <v>67</v>
      </c>
      <c r="C77" s="34"/>
      <c r="D77" s="34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76">
        <f t="shared" si="12"/>
        <v>0</v>
      </c>
    </row>
    <row r="78" spans="2:15" ht="48" hidden="1" x14ac:dyDescent="0.3">
      <c r="B78" s="87" t="s">
        <v>68</v>
      </c>
      <c r="C78" s="34"/>
      <c r="D78" s="34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76">
        <f t="shared" si="12"/>
        <v>0</v>
      </c>
    </row>
    <row r="79" spans="2:15" x14ac:dyDescent="0.3">
      <c r="B79" s="90" t="s">
        <v>35</v>
      </c>
      <c r="C79" s="52"/>
      <c r="D79" s="52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76">
        <f t="shared" si="12"/>
        <v>0</v>
      </c>
    </row>
    <row r="80" spans="2:15" ht="22.8" hidden="1" x14ac:dyDescent="0.3">
      <c r="B80" s="86" t="s">
        <v>69</v>
      </c>
      <c r="C80" s="58"/>
      <c r="D80" s="58"/>
      <c r="E80" s="59"/>
      <c r="F80" s="59"/>
      <c r="G80" s="59"/>
      <c r="H80" s="59"/>
      <c r="I80" s="59"/>
      <c r="J80" s="59"/>
      <c r="K80" s="60"/>
      <c r="L80" s="60"/>
      <c r="M80" s="60"/>
      <c r="N80" s="60"/>
      <c r="O80" s="76">
        <f t="shared" si="12"/>
        <v>0</v>
      </c>
    </row>
    <row r="81" spans="2:15" ht="22.8" hidden="1" x14ac:dyDescent="0.3">
      <c r="B81" s="86" t="s">
        <v>70</v>
      </c>
      <c r="C81" s="53"/>
      <c r="D81" s="53"/>
      <c r="E81" s="61"/>
      <c r="F81" s="61"/>
      <c r="G81" s="61"/>
      <c r="H81" s="59"/>
      <c r="I81" s="59"/>
      <c r="J81" s="59"/>
      <c r="K81" s="59"/>
      <c r="L81" s="59"/>
      <c r="M81" s="59"/>
      <c r="N81" s="59"/>
      <c r="O81" s="76">
        <f t="shared" si="12"/>
        <v>0</v>
      </c>
    </row>
    <row r="82" spans="2:15" ht="36" hidden="1" x14ac:dyDescent="0.3">
      <c r="B82" s="87" t="s">
        <v>71</v>
      </c>
      <c r="C82" s="34"/>
      <c r="D82" s="34"/>
      <c r="E82" s="62"/>
      <c r="F82" s="62"/>
      <c r="G82" s="62"/>
      <c r="H82" s="37"/>
      <c r="I82" s="37"/>
      <c r="J82" s="37"/>
      <c r="K82" s="37"/>
      <c r="L82" s="37"/>
      <c r="M82" s="37"/>
      <c r="N82" s="37"/>
      <c r="O82" s="76">
        <f t="shared" si="12"/>
        <v>0</v>
      </c>
    </row>
    <row r="83" spans="2:15" ht="36" hidden="1" x14ac:dyDescent="0.3">
      <c r="B83" s="87" t="s">
        <v>72</v>
      </c>
      <c r="C83" s="34"/>
      <c r="D83" s="34"/>
      <c r="E83" s="62"/>
      <c r="F83" s="62"/>
      <c r="G83" s="62"/>
      <c r="H83" s="37"/>
      <c r="I83" s="37"/>
      <c r="J83" s="37"/>
      <c r="K83" s="37"/>
      <c r="L83" s="37"/>
      <c r="M83" s="37"/>
      <c r="N83" s="37"/>
      <c r="O83" s="76">
        <f t="shared" si="12"/>
        <v>0</v>
      </c>
    </row>
    <row r="84" spans="2:15" ht="22.8" hidden="1" x14ac:dyDescent="0.3">
      <c r="B84" s="86" t="s">
        <v>73</v>
      </c>
      <c r="C84" s="53"/>
      <c r="D84" s="53"/>
      <c r="E84" s="61"/>
      <c r="F84" s="61"/>
      <c r="G84" s="61"/>
      <c r="H84" s="59"/>
      <c r="I84" s="59"/>
      <c r="J84" s="59"/>
      <c r="K84" s="59"/>
      <c r="L84" s="59"/>
      <c r="M84" s="59"/>
      <c r="N84" s="59"/>
      <c r="O84" s="76">
        <f t="shared" si="12"/>
        <v>0</v>
      </c>
    </row>
    <row r="85" spans="2:15" ht="24" hidden="1" x14ac:dyDescent="0.3">
      <c r="B85" s="87" t="s">
        <v>74</v>
      </c>
      <c r="C85" s="34"/>
      <c r="D85" s="34"/>
      <c r="E85" s="62"/>
      <c r="F85" s="62"/>
      <c r="G85" s="62"/>
      <c r="H85" s="37"/>
      <c r="I85" s="37"/>
      <c r="J85" s="37"/>
      <c r="K85" s="37"/>
      <c r="L85" s="37"/>
      <c r="M85" s="37"/>
      <c r="N85" s="37"/>
      <c r="O85" s="76">
        <f t="shared" si="12"/>
        <v>0</v>
      </c>
    </row>
    <row r="86" spans="2:15" ht="36" hidden="1" x14ac:dyDescent="0.3">
      <c r="B86" s="87" t="s">
        <v>75</v>
      </c>
      <c r="C86" s="34"/>
      <c r="D86" s="34"/>
      <c r="E86" s="62"/>
      <c r="F86" s="62"/>
      <c r="G86" s="62"/>
      <c r="H86" s="37"/>
      <c r="I86" s="37"/>
      <c r="J86" s="37"/>
      <c r="K86" s="37"/>
      <c r="L86" s="37"/>
      <c r="M86" s="37"/>
      <c r="N86" s="37"/>
      <c r="O86" s="76">
        <f t="shared" si="12"/>
        <v>0</v>
      </c>
    </row>
    <row r="87" spans="2:15" ht="22.8" hidden="1" x14ac:dyDescent="0.3">
      <c r="B87" s="86" t="s">
        <v>76</v>
      </c>
      <c r="C87" s="53"/>
      <c r="D87" s="53"/>
      <c r="E87" s="61"/>
      <c r="F87" s="61"/>
      <c r="G87" s="61"/>
      <c r="H87" s="59"/>
      <c r="I87" s="59"/>
      <c r="J87" s="59"/>
      <c r="K87" s="59"/>
      <c r="L87" s="59"/>
      <c r="M87" s="59"/>
      <c r="N87" s="59"/>
      <c r="O87" s="76">
        <f t="shared" si="12"/>
        <v>0</v>
      </c>
    </row>
    <row r="88" spans="2:15" ht="36" hidden="1" x14ac:dyDescent="0.3">
      <c r="B88" s="87" t="s">
        <v>77</v>
      </c>
      <c r="C88" s="34"/>
      <c r="D88" s="34"/>
      <c r="E88" s="62"/>
      <c r="F88" s="62"/>
      <c r="G88" s="62"/>
      <c r="H88" s="37"/>
      <c r="I88" s="37"/>
      <c r="J88" s="37"/>
      <c r="K88" s="37"/>
      <c r="L88" s="37"/>
      <c r="M88" s="37"/>
      <c r="N88" s="37"/>
      <c r="O88" s="76">
        <f t="shared" si="12"/>
        <v>0</v>
      </c>
    </row>
    <row r="89" spans="2:15" ht="22.8" hidden="1" x14ac:dyDescent="0.3">
      <c r="B89" s="90" t="s">
        <v>78</v>
      </c>
      <c r="C89" s="53"/>
      <c r="D89" s="5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76">
        <f t="shared" si="12"/>
        <v>0</v>
      </c>
    </row>
    <row r="90" spans="2:15" hidden="1" x14ac:dyDescent="0.3">
      <c r="B90" s="91"/>
      <c r="C90" s="41"/>
      <c r="D90" s="41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76">
        <f t="shared" si="12"/>
        <v>0</v>
      </c>
    </row>
    <row r="91" spans="2:15" ht="34.200000000000003" x14ac:dyDescent="0.3">
      <c r="B91" s="90" t="s">
        <v>79</v>
      </c>
      <c r="C91" s="57">
        <f>+C15+C21+C31+C57+C67+C72+C75+C79+C80+C81+C84+C87+C89</f>
        <v>405743607.5</v>
      </c>
      <c r="D91" s="57">
        <f>+D15+D21+D31+D57+D67+D72+D75+D79+D80+D81+D84+D87+D89</f>
        <v>543533860</v>
      </c>
      <c r="E91" s="57">
        <f>+E15+E21+E31+E57+E67+E72+E75+E79+E80+E81+E84+E87+E89</f>
        <v>5530040.8099999996</v>
      </c>
      <c r="F91" s="57">
        <f t="shared" ref="F91:N91" si="13">+F15+F21+F31+F57+F67+F72+F75+F79+F80+F81+F84+F87+F89</f>
        <v>18196313.830000002</v>
      </c>
      <c r="G91" s="57">
        <f t="shared" si="13"/>
        <v>24132720.849999998</v>
      </c>
      <c r="H91" s="57">
        <f t="shared" si="13"/>
        <v>14965998.810000001</v>
      </c>
      <c r="I91" s="57">
        <f t="shared" si="13"/>
        <v>15649532.52</v>
      </c>
      <c r="J91" s="57">
        <f t="shared" si="13"/>
        <v>12330773.390000001</v>
      </c>
      <c r="K91" s="57">
        <f t="shared" si="13"/>
        <v>263716189.83999997</v>
      </c>
      <c r="L91" s="57">
        <f t="shared" si="13"/>
        <v>50776491.159999996</v>
      </c>
      <c r="M91" s="57">
        <f t="shared" si="13"/>
        <v>105705388.25</v>
      </c>
      <c r="N91" s="57">
        <f t="shared" si="13"/>
        <v>71671115.280000001</v>
      </c>
      <c r="O91" s="76">
        <f t="shared" si="12"/>
        <v>582674564.73999989</v>
      </c>
    </row>
    <row r="92" spans="2:15" x14ac:dyDescent="0.3">
      <c r="B92" s="16" t="s">
        <v>82</v>
      </c>
      <c r="C92" s="64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80"/>
    </row>
    <row r="93" spans="2:15" x14ac:dyDescent="0.3">
      <c r="B93" s="142" t="s">
        <v>88</v>
      </c>
      <c r="C93" s="143"/>
      <c r="D93" s="143"/>
      <c r="E93" s="143"/>
      <c r="F93" s="143"/>
      <c r="G93" s="143"/>
      <c r="H93" s="143"/>
      <c r="I93" s="143"/>
      <c r="J93" s="143"/>
      <c r="K93" s="65"/>
      <c r="L93" s="65"/>
      <c r="M93" s="65"/>
      <c r="N93" s="65"/>
      <c r="O93" s="80"/>
    </row>
    <row r="94" spans="2:15" x14ac:dyDescent="0.3">
      <c r="B94" s="142" t="s">
        <v>142</v>
      </c>
      <c r="C94" s="143"/>
      <c r="D94" s="143"/>
      <c r="E94" s="143"/>
      <c r="F94" s="143"/>
      <c r="G94" s="143"/>
      <c r="H94" s="143"/>
      <c r="I94" s="143"/>
      <c r="J94" s="143"/>
      <c r="K94" s="65"/>
      <c r="L94" s="65"/>
      <c r="M94" s="65"/>
      <c r="N94" s="65"/>
      <c r="O94" s="80"/>
    </row>
    <row r="95" spans="2:15" x14ac:dyDescent="0.3">
      <c r="B95" s="139" t="s">
        <v>86</v>
      </c>
      <c r="C95" s="140"/>
      <c r="D95" s="140"/>
      <c r="E95" s="140"/>
      <c r="F95" s="140"/>
      <c r="G95" s="140"/>
      <c r="H95" s="140"/>
      <c r="I95" s="140"/>
      <c r="J95" s="140"/>
      <c r="K95" s="65"/>
      <c r="L95" s="65"/>
      <c r="M95" s="65"/>
      <c r="N95" s="65"/>
      <c r="O95" s="80"/>
    </row>
    <row r="96" spans="2:15" x14ac:dyDescent="0.3">
      <c r="B96" s="142" t="s">
        <v>87</v>
      </c>
      <c r="C96" s="143"/>
      <c r="D96" s="143"/>
      <c r="E96" s="143"/>
      <c r="F96" s="143"/>
      <c r="G96" s="143"/>
      <c r="H96" s="143"/>
      <c r="I96" s="143"/>
      <c r="J96" s="143"/>
      <c r="O96" s="74"/>
    </row>
    <row r="97" spans="2:15" x14ac:dyDescent="0.3">
      <c r="B97" s="135" t="s">
        <v>85</v>
      </c>
      <c r="C97" s="136"/>
      <c r="D97" s="136"/>
      <c r="E97" s="136"/>
      <c r="F97" s="136"/>
      <c r="G97" s="136"/>
      <c r="H97" s="136"/>
      <c r="I97" s="136"/>
      <c r="J97" s="136"/>
      <c r="O97" s="74"/>
    </row>
    <row r="98" spans="2:15" x14ac:dyDescent="0.3">
      <c r="B98" s="16"/>
      <c r="O98" s="74"/>
    </row>
    <row r="99" spans="2:15" x14ac:dyDescent="0.3">
      <c r="B99" s="26" t="s">
        <v>145</v>
      </c>
      <c r="M99" s="152" t="s">
        <v>148</v>
      </c>
      <c r="N99" s="152"/>
      <c r="O99" s="74"/>
    </row>
    <row r="100" spans="2:15" x14ac:dyDescent="0.3">
      <c r="B100" s="26" t="s">
        <v>146</v>
      </c>
      <c r="M100" s="152" t="s">
        <v>149</v>
      </c>
      <c r="N100" s="152"/>
      <c r="O100" s="74"/>
    </row>
    <row r="101" spans="2:15" x14ac:dyDescent="0.3">
      <c r="B101" s="16" t="s">
        <v>147</v>
      </c>
      <c r="M101" s="152" t="s">
        <v>136</v>
      </c>
      <c r="N101" s="152"/>
      <c r="O101" s="74"/>
    </row>
    <row r="102" spans="2:15" x14ac:dyDescent="0.3">
      <c r="B102" s="16"/>
      <c r="O102" s="74"/>
    </row>
    <row r="103" spans="2:15" ht="15" thickBot="1" x14ac:dyDescent="0.35">
      <c r="B103" s="27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81"/>
    </row>
  </sheetData>
  <mergeCells count="14">
    <mergeCell ref="M99:N99"/>
    <mergeCell ref="M100:N100"/>
    <mergeCell ref="M101:N101"/>
    <mergeCell ref="E12:I12"/>
    <mergeCell ref="B8:C8"/>
    <mergeCell ref="B9:C9"/>
    <mergeCell ref="B10:C10"/>
    <mergeCell ref="B11:C11"/>
    <mergeCell ref="B12:C12"/>
    <mergeCell ref="B93:J93"/>
    <mergeCell ref="B94:J94"/>
    <mergeCell ref="B95:J95"/>
    <mergeCell ref="B96:J96"/>
    <mergeCell ref="B97:J9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0" fitToWidth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70099-5641-4603-B219-C93BE4293894}">
  <dimension ref="B1:P102"/>
  <sheetViews>
    <sheetView showGridLines="0" topLeftCell="H91" zoomScale="140" zoomScaleNormal="140" workbookViewId="0">
      <selection activeCell="B2" sqref="B2:P102"/>
    </sheetView>
  </sheetViews>
  <sheetFormatPr baseColWidth="10" defaultColWidth="14.5546875" defaultRowHeight="14.4" x14ac:dyDescent="0.3"/>
  <cols>
    <col min="2" max="2" width="22.5546875" customWidth="1"/>
    <col min="3" max="16" width="14.5546875" style="12"/>
  </cols>
  <sheetData>
    <row r="1" spans="2:16" ht="15" thickBot="1" x14ac:dyDescent="0.35"/>
    <row r="2" spans="2:16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73"/>
    </row>
    <row r="3" spans="2:16" x14ac:dyDescent="0.3">
      <c r="B3" s="16"/>
      <c r="P3" s="74"/>
    </row>
    <row r="4" spans="2:16" x14ac:dyDescent="0.3">
      <c r="B4" s="16"/>
      <c r="P4" s="74"/>
    </row>
    <row r="5" spans="2:16" x14ac:dyDescent="0.3">
      <c r="B5" s="16"/>
      <c r="P5" s="74"/>
    </row>
    <row r="6" spans="2:16" x14ac:dyDescent="0.3">
      <c r="B6" s="16"/>
      <c r="P6" s="74"/>
    </row>
    <row r="7" spans="2:16" x14ac:dyDescent="0.3">
      <c r="B7" s="16"/>
      <c r="P7" s="74"/>
    </row>
    <row r="8" spans="2:16" ht="18" x14ac:dyDescent="0.3">
      <c r="B8" s="153" t="s">
        <v>81</v>
      </c>
      <c r="C8" s="154"/>
      <c r="E8" s="18"/>
      <c r="P8" s="74"/>
    </row>
    <row r="9" spans="2:16" ht="18" x14ac:dyDescent="0.3">
      <c r="B9" s="153" t="s">
        <v>89</v>
      </c>
      <c r="C9" s="154"/>
      <c r="E9" s="18"/>
      <c r="P9" s="74"/>
    </row>
    <row r="10" spans="2:16" ht="18" x14ac:dyDescent="0.3">
      <c r="B10" s="153" t="s">
        <v>125</v>
      </c>
      <c r="C10" s="154"/>
      <c r="E10" s="19"/>
      <c r="P10" s="74"/>
    </row>
    <row r="11" spans="2:16" ht="15.6" x14ac:dyDescent="0.3">
      <c r="B11" s="148" t="s">
        <v>80</v>
      </c>
      <c r="C11" s="149"/>
      <c r="D11" s="20"/>
      <c r="E11" s="21"/>
      <c r="P11" s="74"/>
    </row>
    <row r="12" spans="2:16" x14ac:dyDescent="0.3">
      <c r="B12" s="146" t="s">
        <v>36</v>
      </c>
      <c r="C12" s="147"/>
      <c r="D12" s="22"/>
      <c r="E12" s="156" t="s">
        <v>91</v>
      </c>
      <c r="F12" s="156"/>
      <c r="G12" s="156"/>
      <c r="H12" s="156"/>
      <c r="I12" s="156"/>
      <c r="J12" s="23"/>
      <c r="K12" s="23"/>
      <c r="L12" s="23"/>
      <c r="M12" s="23"/>
      <c r="N12" s="23"/>
      <c r="O12" s="23"/>
      <c r="P12" s="74"/>
    </row>
    <row r="13" spans="2:16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3" t="s">
        <v>96</v>
      </c>
      <c r="I13" s="83" t="s">
        <v>114</v>
      </c>
      <c r="J13" s="83" t="s">
        <v>115</v>
      </c>
      <c r="K13" s="83" t="s">
        <v>116</v>
      </c>
      <c r="L13" s="83" t="s">
        <v>117</v>
      </c>
      <c r="M13" s="83" t="s">
        <v>118</v>
      </c>
      <c r="N13" s="83" t="s">
        <v>119</v>
      </c>
      <c r="O13" s="83" t="s">
        <v>120</v>
      </c>
      <c r="P13" s="84" t="s">
        <v>93</v>
      </c>
    </row>
    <row r="14" spans="2:16" x14ac:dyDescent="0.3">
      <c r="B14" s="85" t="s">
        <v>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75"/>
    </row>
    <row r="15" spans="2:16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32">
        <f>H16+H17+H20</f>
        <v>10379869.32</v>
      </c>
      <c r="I15" s="32">
        <f>I20+I17+I16</f>
        <v>10447172.52</v>
      </c>
      <c r="J15" s="32">
        <f>J16+J17+J20</f>
        <v>10995983.73</v>
      </c>
      <c r="K15" s="32">
        <f>K20+K17+K16</f>
        <v>10229557.32</v>
      </c>
      <c r="L15" s="32">
        <f t="shared" ref="L15:O15" si="1">L20+L17+L16</f>
        <v>10675598.890000001</v>
      </c>
      <c r="M15" s="32">
        <f t="shared" si="1"/>
        <v>9894640.9900000002</v>
      </c>
      <c r="N15" s="32">
        <f t="shared" si="1"/>
        <v>9995952.6999999993</v>
      </c>
      <c r="O15" s="32">
        <f t="shared" si="1"/>
        <v>9199065.4499999993</v>
      </c>
      <c r="P15" s="76">
        <f t="shared" ref="P15:P56" si="2">SUM(E15:O15)</f>
        <v>114149146.26000002</v>
      </c>
    </row>
    <row r="16" spans="2:16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36">
        <v>8798495</v>
      </c>
      <c r="I16" s="36">
        <v>8857242</v>
      </c>
      <c r="J16" s="36">
        <v>9425618.2100000009</v>
      </c>
      <c r="K16" s="36">
        <v>8667748</v>
      </c>
      <c r="L16" s="36">
        <v>9096677.1699999999</v>
      </c>
      <c r="M16" s="36">
        <v>8376495</v>
      </c>
      <c r="N16" s="36">
        <v>8465242</v>
      </c>
      <c r="O16" s="36">
        <v>7771495</v>
      </c>
      <c r="P16" s="76">
        <f t="shared" si="2"/>
        <v>96974191.659999996</v>
      </c>
    </row>
    <row r="17" spans="2:16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36">
        <v>260000</v>
      </c>
      <c r="I17" s="36">
        <v>260000</v>
      </c>
      <c r="J17" s="36">
        <v>260000</v>
      </c>
      <c r="K17" s="36">
        <v>260000</v>
      </c>
      <c r="L17" s="36">
        <v>260000</v>
      </c>
      <c r="M17" s="36">
        <v>260000</v>
      </c>
      <c r="N17" s="36">
        <v>260000</v>
      </c>
      <c r="O17" s="36">
        <v>260000</v>
      </c>
      <c r="P17" s="76">
        <f t="shared" si="2"/>
        <v>2830000</v>
      </c>
    </row>
    <row r="18" spans="2:16" ht="24" x14ac:dyDescent="0.3">
      <c r="B18" s="87" t="s">
        <v>38</v>
      </c>
      <c r="C18" s="34"/>
      <c r="D18" s="34"/>
      <c r="E18" s="37"/>
      <c r="F18" s="37"/>
      <c r="G18" s="37"/>
      <c r="H18" s="38"/>
      <c r="I18" s="38"/>
      <c r="J18" s="38"/>
      <c r="K18" s="38"/>
      <c r="L18" s="38"/>
      <c r="M18" s="38"/>
      <c r="N18" s="38"/>
      <c r="O18" s="38"/>
      <c r="P18" s="76">
        <f t="shared" si="2"/>
        <v>0</v>
      </c>
    </row>
    <row r="19" spans="2:16" ht="36" x14ac:dyDescent="0.3">
      <c r="B19" s="87" t="s">
        <v>5</v>
      </c>
      <c r="C19" s="34"/>
      <c r="D19" s="34"/>
      <c r="E19" s="37"/>
      <c r="F19" s="37"/>
      <c r="G19" s="37"/>
      <c r="H19" s="38"/>
      <c r="I19" s="38"/>
      <c r="J19" s="38"/>
      <c r="K19" s="38"/>
      <c r="L19" s="38"/>
      <c r="M19" s="38"/>
      <c r="N19" s="38"/>
      <c r="O19" s="38"/>
      <c r="P19" s="76">
        <f t="shared" si="2"/>
        <v>0</v>
      </c>
    </row>
    <row r="20" spans="2:16" ht="36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36">
        <v>1321374.3199999998</v>
      </c>
      <c r="I20" s="36">
        <v>1329930.52</v>
      </c>
      <c r="J20" s="36">
        <v>1310365.52</v>
      </c>
      <c r="K20" s="36">
        <v>1301809.3199999998</v>
      </c>
      <c r="L20" s="36">
        <v>1318921.7199999997</v>
      </c>
      <c r="M20" s="36">
        <v>1258145.99</v>
      </c>
      <c r="N20" s="36">
        <v>1270710.6999999997</v>
      </c>
      <c r="O20" s="36">
        <v>1167570.4500000002</v>
      </c>
      <c r="P20" s="76">
        <f t="shared" si="2"/>
        <v>14344954.600000001</v>
      </c>
    </row>
    <row r="21" spans="2:16" ht="22.8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O21" si="3">+F22+F23+F24+F25+F26+F27+F28+F29+F30</f>
        <v>693904.73</v>
      </c>
      <c r="G21" s="40">
        <f t="shared" si="3"/>
        <v>12460139.41</v>
      </c>
      <c r="H21" s="40">
        <f t="shared" si="3"/>
        <v>4065499.49</v>
      </c>
      <c r="I21" s="40">
        <f t="shared" si="3"/>
        <v>4508080</v>
      </c>
      <c r="J21" s="40">
        <f t="shared" si="3"/>
        <v>878384.24</v>
      </c>
      <c r="K21" s="40">
        <f t="shared" si="3"/>
        <v>18275528.859999999</v>
      </c>
      <c r="L21" s="40">
        <f t="shared" si="3"/>
        <v>12328550.300000001</v>
      </c>
      <c r="M21" s="40">
        <f t="shared" si="3"/>
        <v>4263054.04</v>
      </c>
      <c r="N21" s="40">
        <f t="shared" si="3"/>
        <v>4583561.8999999994</v>
      </c>
      <c r="O21" s="40">
        <f t="shared" si="3"/>
        <v>30942146.059999999</v>
      </c>
      <c r="P21" s="76">
        <f t="shared" si="2"/>
        <v>93568366.200000003</v>
      </c>
    </row>
    <row r="22" spans="2:16" ht="24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36">
        <v>541623.43000000005</v>
      </c>
      <c r="I22" s="36">
        <v>539480</v>
      </c>
      <c r="J22" s="36">
        <v>615824.24</v>
      </c>
      <c r="K22" s="36">
        <v>643388.79</v>
      </c>
      <c r="L22" s="36">
        <v>576642.27</v>
      </c>
      <c r="M22" s="36">
        <v>493904.96</v>
      </c>
      <c r="N22" s="36">
        <v>728165.17</v>
      </c>
      <c r="O22" s="36">
        <v>631984.22000000009</v>
      </c>
      <c r="P22" s="76">
        <f t="shared" si="2"/>
        <v>6408539.1999999993</v>
      </c>
    </row>
    <row r="23" spans="2:16" ht="36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36">
        <v>1534000</v>
      </c>
      <c r="I23" s="41">
        <v>0</v>
      </c>
      <c r="J23" s="41">
        <v>0</v>
      </c>
      <c r="K23" s="36">
        <v>708000</v>
      </c>
      <c r="L23" s="36">
        <v>0</v>
      </c>
      <c r="M23" s="36">
        <v>0</v>
      </c>
      <c r="N23" s="36">
        <v>0</v>
      </c>
      <c r="O23" s="36">
        <v>0</v>
      </c>
      <c r="P23" s="76">
        <f t="shared" si="2"/>
        <v>2242000</v>
      </c>
    </row>
    <row r="24" spans="2:16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36">
        <v>58600</v>
      </c>
      <c r="I24" s="41">
        <v>486900</v>
      </c>
      <c r="J24" s="41">
        <v>59550</v>
      </c>
      <c r="K24" s="36">
        <v>191550</v>
      </c>
      <c r="L24" s="36">
        <v>24100</v>
      </c>
      <c r="M24" s="36">
        <v>24100</v>
      </c>
      <c r="N24" s="36">
        <v>96785.75</v>
      </c>
      <c r="O24" s="36">
        <v>66750</v>
      </c>
      <c r="P24" s="76">
        <f t="shared" si="2"/>
        <v>1184135.75</v>
      </c>
    </row>
    <row r="25" spans="2:16" ht="24" x14ac:dyDescent="0.3">
      <c r="B25" s="87" t="s">
        <v>11</v>
      </c>
      <c r="C25" s="34"/>
      <c r="D25" s="42">
        <v>3000000</v>
      </c>
      <c r="E25" s="35"/>
      <c r="F25" s="35"/>
      <c r="G25" s="37"/>
      <c r="H25" s="37"/>
      <c r="I25" s="36"/>
      <c r="J25" s="36"/>
      <c r="K25" s="36"/>
      <c r="L25" s="36"/>
      <c r="M25" s="36"/>
      <c r="N25" s="36"/>
      <c r="O25" s="36"/>
      <c r="P25" s="76">
        <f t="shared" si="2"/>
        <v>0</v>
      </c>
    </row>
    <row r="26" spans="2:16" ht="24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43">
        <v>0</v>
      </c>
      <c r="I26" s="43">
        <v>0</v>
      </c>
      <c r="J26" s="36">
        <v>169920</v>
      </c>
      <c r="K26" s="36">
        <v>3000</v>
      </c>
      <c r="L26" s="36">
        <v>178920</v>
      </c>
      <c r="M26" s="36">
        <v>0</v>
      </c>
      <c r="N26" s="36">
        <v>178920</v>
      </c>
      <c r="O26" s="36">
        <v>0</v>
      </c>
      <c r="P26" s="76">
        <f t="shared" si="2"/>
        <v>530760</v>
      </c>
    </row>
    <row r="27" spans="2:16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37">
        <v>0</v>
      </c>
      <c r="I27" s="37">
        <v>0</v>
      </c>
      <c r="J27" s="37">
        <v>0</v>
      </c>
      <c r="K27" s="44">
        <v>963139.69</v>
      </c>
      <c r="L27" s="44">
        <v>0</v>
      </c>
      <c r="M27" s="44">
        <v>0</v>
      </c>
      <c r="N27" s="44">
        <v>0</v>
      </c>
      <c r="O27" s="44">
        <v>94100.06</v>
      </c>
      <c r="P27" s="76">
        <f t="shared" si="2"/>
        <v>1140704.07</v>
      </c>
    </row>
    <row r="28" spans="2:16" ht="72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36">
        <v>342436</v>
      </c>
      <c r="I28" s="36">
        <v>0</v>
      </c>
      <c r="J28" s="36">
        <v>3000</v>
      </c>
      <c r="K28" s="36">
        <f>287724.62+9023002.84</f>
        <v>9310727.459999999</v>
      </c>
      <c r="L28" s="36">
        <f>612441+5281127.15</f>
        <v>5893568.1500000004</v>
      </c>
      <c r="M28" s="36">
        <v>312067.08999999997</v>
      </c>
      <c r="N28" s="36">
        <f>12761.7+12322.81</f>
        <v>25084.510000000002</v>
      </c>
      <c r="O28" s="36">
        <v>12287.85</v>
      </c>
      <c r="P28" s="76">
        <f t="shared" si="2"/>
        <v>16167142.259999998</v>
      </c>
    </row>
    <row r="29" spans="2:16" ht="48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36">
        <v>1588840.06</v>
      </c>
      <c r="I29" s="36">
        <v>3481700</v>
      </c>
      <c r="J29" s="36">
        <v>30090</v>
      </c>
      <c r="K29" s="36">
        <f>3707646.92+2513576</f>
        <v>6221222.9199999999</v>
      </c>
      <c r="L29" s="36">
        <f>2466159.88+3189160</f>
        <v>5655319.8799999999</v>
      </c>
      <c r="M29" s="36">
        <v>3050661.99</v>
      </c>
      <c r="N29" s="36">
        <f>1532556.47+2022050</f>
        <v>3554606.4699999997</v>
      </c>
      <c r="O29" s="36">
        <f>27138257.93+2998766</f>
        <v>30137023.93</v>
      </c>
      <c r="P29" s="76">
        <f t="shared" si="2"/>
        <v>65278264.919999994</v>
      </c>
    </row>
    <row r="30" spans="2:16" ht="36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38">
        <v>0</v>
      </c>
      <c r="I30" s="38">
        <v>0</v>
      </c>
      <c r="J30" s="38">
        <v>0</v>
      </c>
      <c r="K30" s="36">
        <v>234500</v>
      </c>
      <c r="L30" s="36">
        <v>0</v>
      </c>
      <c r="M30" s="36">
        <v>382320</v>
      </c>
      <c r="N30" s="36">
        <v>0</v>
      </c>
      <c r="O30" s="36">
        <v>0</v>
      </c>
      <c r="P30" s="76">
        <f t="shared" si="2"/>
        <v>616820</v>
      </c>
    </row>
    <row r="31" spans="2:16" ht="23.4" thickBot="1" x14ac:dyDescent="0.35">
      <c r="B31" s="88" t="s">
        <v>16</v>
      </c>
      <c r="C31" s="45">
        <f t="shared" ref="C31:D31" si="4">+C32+C33+C34+C35+C36+C37+C38+C39+C40</f>
        <v>13882794.99</v>
      </c>
      <c r="D31" s="45">
        <f t="shared" si="4"/>
        <v>0</v>
      </c>
      <c r="E31" s="45">
        <f>+E32+E33+E34+E35+E36+E37+E38+E39+E40</f>
        <v>517000</v>
      </c>
      <c r="F31" s="45">
        <f t="shared" ref="F31:O31" si="5">+F32+F33+F34+F35+F36+F37+F38+F39+F40</f>
        <v>520685</v>
      </c>
      <c r="G31" s="45">
        <f t="shared" si="5"/>
        <v>766523.84</v>
      </c>
      <c r="H31" s="45">
        <f t="shared" si="5"/>
        <v>520630</v>
      </c>
      <c r="I31" s="45">
        <f t="shared" si="5"/>
        <v>694280</v>
      </c>
      <c r="J31" s="45">
        <f t="shared" si="5"/>
        <v>456405.41999999993</v>
      </c>
      <c r="K31" s="45">
        <f t="shared" si="5"/>
        <v>63801.48000000001</v>
      </c>
      <c r="L31" s="45">
        <f t="shared" si="5"/>
        <v>1157261.67</v>
      </c>
      <c r="M31" s="45">
        <f t="shared" si="5"/>
        <v>1991335.41</v>
      </c>
      <c r="N31" s="45">
        <f t="shared" si="5"/>
        <v>2148073.48</v>
      </c>
      <c r="O31" s="45">
        <f t="shared" si="5"/>
        <v>1763123.67</v>
      </c>
      <c r="P31" s="77">
        <f t="shared" si="2"/>
        <v>10599119.970000001</v>
      </c>
    </row>
    <row r="32" spans="2:16" ht="36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49">
        <v>3630</v>
      </c>
      <c r="I32" s="49">
        <v>0</v>
      </c>
      <c r="J32" s="49">
        <v>205735.05</v>
      </c>
      <c r="K32" s="49">
        <v>211001</v>
      </c>
      <c r="L32" s="49">
        <v>27370</v>
      </c>
      <c r="M32" s="49">
        <v>0</v>
      </c>
      <c r="N32" s="49">
        <v>6930</v>
      </c>
      <c r="O32" s="49">
        <v>16780</v>
      </c>
      <c r="P32" s="78">
        <f t="shared" si="2"/>
        <v>477386.05</v>
      </c>
    </row>
    <row r="33" spans="2:16" ht="24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1">
        <v>0</v>
      </c>
      <c r="L33" s="41">
        <v>364006.39999999997</v>
      </c>
      <c r="M33" s="41">
        <v>0</v>
      </c>
      <c r="N33" s="41">
        <v>0</v>
      </c>
      <c r="O33" s="41">
        <v>1367714.4</v>
      </c>
      <c r="P33" s="76">
        <f t="shared" si="2"/>
        <v>1731720.7999999998</v>
      </c>
    </row>
    <row r="34" spans="2:16" ht="36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50">
        <v>0</v>
      </c>
      <c r="I34" s="50">
        <v>0</v>
      </c>
      <c r="J34" s="51">
        <v>99543.01</v>
      </c>
      <c r="K34" s="51">
        <v>0</v>
      </c>
      <c r="L34" s="51">
        <v>0</v>
      </c>
      <c r="M34" s="51">
        <v>97586</v>
      </c>
      <c r="N34" s="51">
        <v>0</v>
      </c>
      <c r="O34" s="51">
        <v>0</v>
      </c>
      <c r="P34" s="76">
        <f t="shared" si="2"/>
        <v>306585.65000000002</v>
      </c>
    </row>
    <row r="35" spans="2:16" ht="24" x14ac:dyDescent="0.3">
      <c r="B35" s="87" t="s">
        <v>20</v>
      </c>
      <c r="C35" s="34"/>
      <c r="D35" s="34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76">
        <f t="shared" si="2"/>
        <v>0</v>
      </c>
    </row>
    <row r="36" spans="2:16" ht="36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37">
        <v>0</v>
      </c>
      <c r="I36" s="37">
        <v>0</v>
      </c>
      <c r="J36" s="37">
        <v>0</v>
      </c>
      <c r="K36" s="37">
        <v>0</v>
      </c>
      <c r="L36" s="37">
        <v>20002.18</v>
      </c>
      <c r="M36" s="37">
        <v>0</v>
      </c>
      <c r="N36" s="37">
        <v>0</v>
      </c>
      <c r="O36" s="37">
        <v>0</v>
      </c>
      <c r="P36" s="76">
        <f t="shared" si="2"/>
        <v>125494.18</v>
      </c>
    </row>
    <row r="37" spans="2:16" ht="48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192732.4</v>
      </c>
      <c r="M37" s="37">
        <v>0</v>
      </c>
      <c r="N37" s="37">
        <v>0</v>
      </c>
      <c r="O37" s="37">
        <v>0</v>
      </c>
      <c r="P37" s="76">
        <f t="shared" si="2"/>
        <v>192732.4</v>
      </c>
    </row>
    <row r="38" spans="2:16" ht="48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37">
        <v>517000</v>
      </c>
      <c r="I38" s="37">
        <v>694280</v>
      </c>
      <c r="J38" s="37">
        <v>0</v>
      </c>
      <c r="K38" s="37">
        <v>-147199.51999999999</v>
      </c>
      <c r="L38" s="37">
        <v>991.2</v>
      </c>
      <c r="M38" s="37">
        <v>184900.24</v>
      </c>
      <c r="N38" s="37">
        <v>2129800.48</v>
      </c>
      <c r="O38" s="37">
        <v>188500.59</v>
      </c>
      <c r="P38" s="76">
        <f t="shared" si="2"/>
        <v>5119272.99</v>
      </c>
    </row>
    <row r="39" spans="2:16" ht="48" x14ac:dyDescent="0.3">
      <c r="B39" s="87" t="s">
        <v>40</v>
      </c>
      <c r="C39" s="34"/>
      <c r="D39" s="34"/>
      <c r="E39" s="37"/>
      <c r="F39" s="37"/>
      <c r="G39" s="38"/>
      <c r="H39" s="37"/>
      <c r="I39" s="37"/>
      <c r="J39" s="37"/>
      <c r="K39" s="37"/>
      <c r="L39" s="37"/>
      <c r="M39" s="37"/>
      <c r="N39" s="37"/>
      <c r="O39" s="37"/>
      <c r="P39" s="76">
        <f t="shared" si="2"/>
        <v>0</v>
      </c>
    </row>
    <row r="40" spans="2:16" ht="24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37">
        <v>0</v>
      </c>
      <c r="I40" s="37">
        <v>0</v>
      </c>
      <c r="J40" s="37">
        <v>151127.35999999996</v>
      </c>
      <c r="K40" s="37">
        <v>0</v>
      </c>
      <c r="L40" s="37">
        <v>552159.49</v>
      </c>
      <c r="M40" s="37">
        <v>1708849.17</v>
      </c>
      <c r="N40" s="37">
        <v>11343</v>
      </c>
      <c r="O40" s="37">
        <v>190128.68</v>
      </c>
      <c r="P40" s="76">
        <f t="shared" si="2"/>
        <v>2645927.9</v>
      </c>
    </row>
    <row r="41" spans="2:16" ht="22.8" hidden="1" x14ac:dyDescent="0.3">
      <c r="B41" s="86" t="s">
        <v>25</v>
      </c>
      <c r="C41" s="52"/>
      <c r="D41" s="52"/>
      <c r="E41" s="52">
        <f t="shared" ref="E41" si="6">SUM(E42:E48)</f>
        <v>0</v>
      </c>
      <c r="F41" s="52">
        <f t="shared" ref="F41" si="7">SUM(F42:F48)</f>
        <v>0</v>
      </c>
      <c r="G41" s="52"/>
      <c r="H41" s="52"/>
      <c r="I41" s="52"/>
      <c r="J41" s="52"/>
      <c r="K41" s="52"/>
      <c r="L41" s="52"/>
      <c r="M41" s="52"/>
      <c r="N41" s="52"/>
      <c r="O41" s="52"/>
      <c r="P41" s="76">
        <f t="shared" si="2"/>
        <v>0</v>
      </c>
    </row>
    <row r="42" spans="2:16" ht="36" hidden="1" x14ac:dyDescent="0.3">
      <c r="B42" s="87" t="s">
        <v>26</v>
      </c>
      <c r="C42" s="34"/>
      <c r="D42" s="34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76">
        <f t="shared" si="2"/>
        <v>0</v>
      </c>
    </row>
    <row r="43" spans="2:16" ht="48" hidden="1" x14ac:dyDescent="0.3">
      <c r="B43" s="87" t="s">
        <v>41</v>
      </c>
      <c r="C43" s="34"/>
      <c r="D43" s="34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76">
        <f t="shared" si="2"/>
        <v>0</v>
      </c>
    </row>
    <row r="44" spans="2:16" ht="48" hidden="1" x14ac:dyDescent="0.3">
      <c r="B44" s="87" t="s">
        <v>42</v>
      </c>
      <c r="C44" s="34"/>
      <c r="D44" s="3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76">
        <f t="shared" si="2"/>
        <v>0</v>
      </c>
    </row>
    <row r="45" spans="2:16" ht="48" hidden="1" x14ac:dyDescent="0.3">
      <c r="B45" s="87" t="s">
        <v>43</v>
      </c>
      <c r="C45" s="34"/>
      <c r="D45" s="3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76">
        <f t="shared" si="2"/>
        <v>0</v>
      </c>
    </row>
    <row r="46" spans="2:16" ht="60" hidden="1" x14ac:dyDescent="0.3">
      <c r="B46" s="87" t="s">
        <v>44</v>
      </c>
      <c r="C46" s="34"/>
      <c r="D46" s="34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76">
        <f t="shared" si="2"/>
        <v>0</v>
      </c>
    </row>
    <row r="47" spans="2:16" ht="36" hidden="1" x14ac:dyDescent="0.3">
      <c r="B47" s="87" t="s">
        <v>27</v>
      </c>
      <c r="C47" s="34"/>
      <c r="D47" s="34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76">
        <f t="shared" si="2"/>
        <v>0</v>
      </c>
    </row>
    <row r="48" spans="2:16" ht="48" hidden="1" x14ac:dyDescent="0.3">
      <c r="B48" s="87" t="s">
        <v>45</v>
      </c>
      <c r="C48" s="34"/>
      <c r="D48" s="34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76">
        <f t="shared" si="2"/>
        <v>0</v>
      </c>
    </row>
    <row r="49" spans="2:16" ht="22.8" hidden="1" x14ac:dyDescent="0.3">
      <c r="B49" s="86" t="s">
        <v>46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76">
        <f t="shared" si="2"/>
        <v>0</v>
      </c>
    </row>
    <row r="50" spans="2:16" ht="36" hidden="1" x14ac:dyDescent="0.3">
      <c r="B50" s="87" t="s">
        <v>47</v>
      </c>
      <c r="C50" s="34"/>
      <c r="D50" s="34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76">
        <f t="shared" si="2"/>
        <v>0</v>
      </c>
    </row>
    <row r="51" spans="2:16" ht="48" hidden="1" x14ac:dyDescent="0.3">
      <c r="B51" s="87" t="s">
        <v>48</v>
      </c>
      <c r="C51" s="34"/>
      <c r="D51" s="34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76">
        <f t="shared" si="2"/>
        <v>0</v>
      </c>
    </row>
    <row r="52" spans="2:16" ht="48" hidden="1" x14ac:dyDescent="0.3">
      <c r="B52" s="87" t="s">
        <v>49</v>
      </c>
      <c r="C52" s="34"/>
      <c r="D52" s="34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76">
        <f t="shared" si="2"/>
        <v>0</v>
      </c>
    </row>
    <row r="53" spans="2:16" ht="48" hidden="1" x14ac:dyDescent="0.3">
      <c r="B53" s="87" t="s">
        <v>50</v>
      </c>
      <c r="C53" s="34"/>
      <c r="D53" s="34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76">
        <f t="shared" si="2"/>
        <v>0</v>
      </c>
    </row>
    <row r="54" spans="2:16" ht="60" hidden="1" x14ac:dyDescent="0.3">
      <c r="B54" s="87" t="s">
        <v>51</v>
      </c>
      <c r="C54" s="34"/>
      <c r="D54" s="34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76">
        <f t="shared" si="2"/>
        <v>0</v>
      </c>
    </row>
    <row r="55" spans="2:16" ht="36" hidden="1" x14ac:dyDescent="0.3">
      <c r="B55" s="87" t="s">
        <v>52</v>
      </c>
      <c r="C55" s="34"/>
      <c r="D55" s="34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76">
        <f t="shared" si="2"/>
        <v>0</v>
      </c>
    </row>
    <row r="56" spans="2:16" ht="48" hidden="1" x14ac:dyDescent="0.3">
      <c r="B56" s="87" t="s">
        <v>53</v>
      </c>
      <c r="C56" s="34"/>
      <c r="D56" s="34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76">
        <f t="shared" si="2"/>
        <v>0</v>
      </c>
    </row>
    <row r="57" spans="2:16" ht="34.200000000000003" x14ac:dyDescent="0.3">
      <c r="B57" s="86" t="s">
        <v>28</v>
      </c>
      <c r="C57" s="40">
        <f t="shared" ref="C57:D57" si="8">+C58+C59+C60+C61+C62+C63+C64+C65+C66</f>
        <v>6123000</v>
      </c>
      <c r="D57" s="40">
        <f t="shared" si="8"/>
        <v>0</v>
      </c>
      <c r="E57" s="40">
        <f>+E58+E59+E60+E61+E62+E63+E64+E65+E66</f>
        <v>0</v>
      </c>
      <c r="F57" s="40">
        <f t="shared" ref="F57:P57" si="9">+F58+F59+F60+F61+F62+F63+F64+F65+F66</f>
        <v>0</v>
      </c>
      <c r="G57" s="40">
        <f t="shared" si="9"/>
        <v>0</v>
      </c>
      <c r="H57" s="40">
        <f t="shared" si="9"/>
        <v>0</v>
      </c>
      <c r="I57" s="40">
        <f t="shared" si="9"/>
        <v>0</v>
      </c>
      <c r="J57" s="40">
        <f t="shared" si="9"/>
        <v>0</v>
      </c>
      <c r="K57" s="40">
        <f t="shared" si="9"/>
        <v>0</v>
      </c>
      <c r="L57" s="40">
        <f t="shared" si="9"/>
        <v>686124.75</v>
      </c>
      <c r="M57" s="40">
        <f t="shared" si="9"/>
        <v>0</v>
      </c>
      <c r="N57" s="40">
        <f t="shared" si="9"/>
        <v>1257349.94</v>
      </c>
      <c r="O57" s="40">
        <f t="shared" si="9"/>
        <v>1002655.57</v>
      </c>
      <c r="P57" s="79">
        <f t="shared" si="9"/>
        <v>2946130.26</v>
      </c>
    </row>
    <row r="58" spans="2:16" ht="24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96059.98</v>
      </c>
      <c r="M58" s="37">
        <v>0</v>
      </c>
      <c r="N58" s="37">
        <v>1257349.94</v>
      </c>
      <c r="O58" s="37">
        <v>0</v>
      </c>
      <c r="P58" s="76">
        <f t="shared" ref="P58:P66" si="10">SUM(E58:O58)</f>
        <v>1353409.92</v>
      </c>
    </row>
    <row r="59" spans="2:16" ht="36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545655.6</v>
      </c>
      <c r="P59" s="76">
        <f t="shared" si="10"/>
        <v>545655.6</v>
      </c>
    </row>
    <row r="60" spans="2:16" ht="48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42861.77</v>
      </c>
      <c r="M60" s="37">
        <v>0</v>
      </c>
      <c r="N60" s="37">
        <v>0</v>
      </c>
      <c r="O60" s="37">
        <v>0</v>
      </c>
      <c r="P60" s="76">
        <f t="shared" si="10"/>
        <v>42861.77</v>
      </c>
    </row>
    <row r="61" spans="2:16" ht="60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25488</v>
      </c>
      <c r="M61" s="37">
        <v>0</v>
      </c>
      <c r="N61" s="37">
        <v>0</v>
      </c>
      <c r="O61" s="37">
        <v>0</v>
      </c>
      <c r="P61" s="76">
        <f t="shared" si="10"/>
        <v>25488</v>
      </c>
    </row>
    <row r="62" spans="2:16" ht="36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521715</v>
      </c>
      <c r="M62" s="37">
        <v>0</v>
      </c>
      <c r="N62" s="37">
        <v>0</v>
      </c>
      <c r="O62" s="37">
        <v>456999.97</v>
      </c>
      <c r="P62" s="76">
        <f t="shared" si="10"/>
        <v>978714.97</v>
      </c>
    </row>
    <row r="63" spans="2:16" ht="24" hidden="1" x14ac:dyDescent="0.3">
      <c r="B63" s="87" t="s">
        <v>54</v>
      </c>
      <c r="C63" s="34"/>
      <c r="D63" s="34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76">
        <f t="shared" si="10"/>
        <v>0</v>
      </c>
    </row>
    <row r="64" spans="2:16" ht="36" hidden="1" x14ac:dyDescent="0.3">
      <c r="B64" s="87" t="s">
        <v>55</v>
      </c>
      <c r="C64" s="34"/>
      <c r="D64" s="34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76">
        <f t="shared" si="10"/>
        <v>0</v>
      </c>
    </row>
    <row r="65" spans="2:16" ht="24" hidden="1" x14ac:dyDescent="0.3">
      <c r="B65" s="87" t="s">
        <v>34</v>
      </c>
      <c r="C65" s="34"/>
      <c r="D65" s="34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76">
        <f t="shared" si="10"/>
        <v>0</v>
      </c>
    </row>
    <row r="66" spans="2:16" ht="48" hidden="1" x14ac:dyDescent="0.3">
      <c r="B66" s="87" t="s">
        <v>56</v>
      </c>
      <c r="C66" s="34"/>
      <c r="D66" s="34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76">
        <f t="shared" si="10"/>
        <v>0</v>
      </c>
    </row>
    <row r="67" spans="2:16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P67" si="11">+F68+F69+F70</f>
        <v>0</v>
      </c>
      <c r="G67" s="40">
        <f t="shared" si="11"/>
        <v>0</v>
      </c>
      <c r="H67" s="40">
        <f t="shared" si="11"/>
        <v>0</v>
      </c>
      <c r="I67" s="40">
        <f t="shared" si="11"/>
        <v>0</v>
      </c>
      <c r="J67" s="40">
        <f t="shared" si="11"/>
        <v>0</v>
      </c>
      <c r="K67" s="40">
        <f t="shared" si="11"/>
        <v>235147302.17999998</v>
      </c>
      <c r="L67" s="40">
        <f t="shared" si="11"/>
        <v>25928955.550000001</v>
      </c>
      <c r="M67" s="40">
        <f t="shared" si="11"/>
        <v>89556357.810000002</v>
      </c>
      <c r="N67" s="40">
        <f t="shared" si="11"/>
        <v>53686177.260000005</v>
      </c>
      <c r="O67" s="40">
        <f t="shared" si="11"/>
        <v>19208265.91</v>
      </c>
      <c r="P67" s="79">
        <f t="shared" si="11"/>
        <v>423527058.70999998</v>
      </c>
    </row>
    <row r="68" spans="2:16" ht="24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37"/>
      <c r="I68" s="37"/>
      <c r="J68" s="37"/>
      <c r="K68" s="37">
        <v>20432921.66</v>
      </c>
      <c r="L68" s="37">
        <v>3968948.8</v>
      </c>
      <c r="M68" s="37">
        <v>5164570.26</v>
      </c>
      <c r="N68" s="37">
        <v>0</v>
      </c>
      <c r="O68" s="37">
        <v>2573519.4</v>
      </c>
      <c r="P68" s="76">
        <f t="shared" ref="P68:P91" si="12">SUM(E68:O68)</f>
        <v>32139960.119999997</v>
      </c>
    </row>
    <row r="69" spans="2:16" ht="24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214714380.51999998</v>
      </c>
      <c r="L69" s="37">
        <v>21960006.75</v>
      </c>
      <c r="M69" s="37">
        <v>84391787.549999997</v>
      </c>
      <c r="N69" s="37">
        <v>53686177.260000005</v>
      </c>
      <c r="O69" s="37">
        <v>16634746.510000002</v>
      </c>
      <c r="P69" s="76">
        <f t="shared" si="12"/>
        <v>391387098.58999997</v>
      </c>
    </row>
    <row r="70" spans="2:16" ht="48" hidden="1" x14ac:dyDescent="0.3">
      <c r="B70" s="87" t="s">
        <v>60</v>
      </c>
      <c r="C70" s="34"/>
      <c r="D70" s="34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76">
        <f t="shared" si="12"/>
        <v>0</v>
      </c>
    </row>
    <row r="71" spans="2:16" ht="60" hidden="1" x14ac:dyDescent="0.3">
      <c r="B71" s="87" t="s">
        <v>61</v>
      </c>
      <c r="C71" s="34"/>
      <c r="D71" s="34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76">
        <f t="shared" si="12"/>
        <v>0</v>
      </c>
    </row>
    <row r="72" spans="2:16" ht="34.200000000000003" hidden="1" x14ac:dyDescent="0.3">
      <c r="B72" s="86" t="s">
        <v>62</v>
      </c>
      <c r="C72" s="53"/>
      <c r="D72" s="5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76">
        <f t="shared" si="12"/>
        <v>0</v>
      </c>
    </row>
    <row r="73" spans="2:16" ht="24" hidden="1" x14ac:dyDescent="0.3">
      <c r="B73" s="87" t="s">
        <v>63</v>
      </c>
      <c r="C73" s="34"/>
      <c r="D73" s="34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76">
        <f t="shared" si="12"/>
        <v>0</v>
      </c>
    </row>
    <row r="74" spans="2:16" ht="48" hidden="1" x14ac:dyDescent="0.3">
      <c r="B74" s="87" t="s">
        <v>64</v>
      </c>
      <c r="C74" s="34"/>
      <c r="D74" s="34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76">
        <f t="shared" si="12"/>
        <v>0</v>
      </c>
    </row>
    <row r="75" spans="2:16" ht="22.8" hidden="1" x14ac:dyDescent="0.3">
      <c r="B75" s="86" t="s">
        <v>65</v>
      </c>
      <c r="C75" s="53"/>
      <c r="D75" s="5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76">
        <f t="shared" si="12"/>
        <v>0</v>
      </c>
    </row>
    <row r="76" spans="2:16" ht="36" hidden="1" x14ac:dyDescent="0.3">
      <c r="B76" s="87" t="s">
        <v>66</v>
      </c>
      <c r="C76" s="34"/>
      <c r="D76" s="34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76">
        <f t="shared" si="12"/>
        <v>0</v>
      </c>
    </row>
    <row r="77" spans="2:16" ht="36" hidden="1" x14ac:dyDescent="0.3">
      <c r="B77" s="87" t="s">
        <v>67</v>
      </c>
      <c r="C77" s="34"/>
      <c r="D77" s="34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76">
        <f t="shared" si="12"/>
        <v>0</v>
      </c>
    </row>
    <row r="78" spans="2:16" ht="48" hidden="1" x14ac:dyDescent="0.3">
      <c r="B78" s="87" t="s">
        <v>68</v>
      </c>
      <c r="C78" s="34"/>
      <c r="D78" s="34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76">
        <f t="shared" si="12"/>
        <v>0</v>
      </c>
    </row>
    <row r="79" spans="2:16" x14ac:dyDescent="0.3">
      <c r="B79" s="90" t="s">
        <v>35</v>
      </c>
      <c r="C79" s="52"/>
      <c r="D79" s="52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76">
        <f t="shared" si="12"/>
        <v>0</v>
      </c>
    </row>
    <row r="80" spans="2:16" ht="22.8" hidden="1" x14ac:dyDescent="0.3">
      <c r="B80" s="86" t="s">
        <v>69</v>
      </c>
      <c r="C80" s="58"/>
      <c r="D80" s="58"/>
      <c r="E80" s="59"/>
      <c r="F80" s="59"/>
      <c r="G80" s="59"/>
      <c r="H80" s="59"/>
      <c r="I80" s="59"/>
      <c r="J80" s="59"/>
      <c r="K80" s="60"/>
      <c r="L80" s="60"/>
      <c r="M80" s="60"/>
      <c r="N80" s="60"/>
      <c r="O80" s="60"/>
      <c r="P80" s="76">
        <f t="shared" si="12"/>
        <v>0</v>
      </c>
    </row>
    <row r="81" spans="2:16" ht="22.8" hidden="1" x14ac:dyDescent="0.3">
      <c r="B81" s="86" t="s">
        <v>70</v>
      </c>
      <c r="C81" s="53"/>
      <c r="D81" s="53"/>
      <c r="E81" s="61"/>
      <c r="F81" s="61"/>
      <c r="G81" s="61"/>
      <c r="H81" s="59"/>
      <c r="I81" s="59"/>
      <c r="J81" s="59"/>
      <c r="K81" s="59"/>
      <c r="L81" s="59"/>
      <c r="M81" s="59"/>
      <c r="N81" s="59"/>
      <c r="O81" s="59"/>
      <c r="P81" s="76">
        <f t="shared" si="12"/>
        <v>0</v>
      </c>
    </row>
    <row r="82" spans="2:16" ht="36" hidden="1" x14ac:dyDescent="0.3">
      <c r="B82" s="87" t="s">
        <v>71</v>
      </c>
      <c r="C82" s="34"/>
      <c r="D82" s="34"/>
      <c r="E82" s="62"/>
      <c r="F82" s="62"/>
      <c r="G82" s="62"/>
      <c r="H82" s="37"/>
      <c r="I82" s="37"/>
      <c r="J82" s="37"/>
      <c r="K82" s="37"/>
      <c r="L82" s="37"/>
      <c r="M82" s="37"/>
      <c r="N82" s="37"/>
      <c r="O82" s="37"/>
      <c r="P82" s="76">
        <f t="shared" si="12"/>
        <v>0</v>
      </c>
    </row>
    <row r="83" spans="2:16" ht="36" hidden="1" x14ac:dyDescent="0.3">
      <c r="B83" s="87" t="s">
        <v>72</v>
      </c>
      <c r="C83" s="34"/>
      <c r="D83" s="34"/>
      <c r="E83" s="62"/>
      <c r="F83" s="62"/>
      <c r="G83" s="62"/>
      <c r="H83" s="37"/>
      <c r="I83" s="37"/>
      <c r="J83" s="37"/>
      <c r="K83" s="37"/>
      <c r="L83" s="37"/>
      <c r="M83" s="37"/>
      <c r="N83" s="37"/>
      <c r="O83" s="37"/>
      <c r="P83" s="76">
        <f t="shared" si="12"/>
        <v>0</v>
      </c>
    </row>
    <row r="84" spans="2:16" ht="22.8" hidden="1" x14ac:dyDescent="0.3">
      <c r="B84" s="86" t="s">
        <v>73</v>
      </c>
      <c r="C84" s="53"/>
      <c r="D84" s="53"/>
      <c r="E84" s="61"/>
      <c r="F84" s="61"/>
      <c r="G84" s="61"/>
      <c r="H84" s="59"/>
      <c r="I84" s="59"/>
      <c r="J84" s="59"/>
      <c r="K84" s="59"/>
      <c r="L84" s="59"/>
      <c r="M84" s="59"/>
      <c r="N84" s="59"/>
      <c r="O84" s="59"/>
      <c r="P84" s="76">
        <f t="shared" si="12"/>
        <v>0</v>
      </c>
    </row>
    <row r="85" spans="2:16" ht="24" hidden="1" x14ac:dyDescent="0.3">
      <c r="B85" s="87" t="s">
        <v>74</v>
      </c>
      <c r="C85" s="34"/>
      <c r="D85" s="34"/>
      <c r="E85" s="62"/>
      <c r="F85" s="62"/>
      <c r="G85" s="62"/>
      <c r="H85" s="37"/>
      <c r="I85" s="37"/>
      <c r="J85" s="37"/>
      <c r="K85" s="37"/>
      <c r="L85" s="37"/>
      <c r="M85" s="37"/>
      <c r="N85" s="37"/>
      <c r="O85" s="37"/>
      <c r="P85" s="76">
        <f t="shared" si="12"/>
        <v>0</v>
      </c>
    </row>
    <row r="86" spans="2:16" ht="36" hidden="1" x14ac:dyDescent="0.3">
      <c r="B86" s="87" t="s">
        <v>75</v>
      </c>
      <c r="C86" s="34"/>
      <c r="D86" s="34"/>
      <c r="E86" s="62"/>
      <c r="F86" s="62"/>
      <c r="G86" s="62"/>
      <c r="H86" s="37"/>
      <c r="I86" s="37"/>
      <c r="J86" s="37"/>
      <c r="K86" s="37"/>
      <c r="L86" s="37"/>
      <c r="M86" s="37"/>
      <c r="N86" s="37"/>
      <c r="O86" s="37"/>
      <c r="P86" s="76">
        <f t="shared" si="12"/>
        <v>0</v>
      </c>
    </row>
    <row r="87" spans="2:16" ht="22.8" hidden="1" x14ac:dyDescent="0.3">
      <c r="B87" s="86" t="s">
        <v>76</v>
      </c>
      <c r="C87" s="53"/>
      <c r="D87" s="53"/>
      <c r="E87" s="61"/>
      <c r="F87" s="61"/>
      <c r="G87" s="61"/>
      <c r="H87" s="59"/>
      <c r="I87" s="59"/>
      <c r="J87" s="59"/>
      <c r="K87" s="59"/>
      <c r="L87" s="59"/>
      <c r="M87" s="59"/>
      <c r="N87" s="59"/>
      <c r="O87" s="59"/>
      <c r="P87" s="76">
        <f t="shared" si="12"/>
        <v>0</v>
      </c>
    </row>
    <row r="88" spans="2:16" ht="36" hidden="1" x14ac:dyDescent="0.3">
      <c r="B88" s="87" t="s">
        <v>77</v>
      </c>
      <c r="C88" s="34"/>
      <c r="D88" s="34"/>
      <c r="E88" s="62"/>
      <c r="F88" s="62"/>
      <c r="G88" s="62"/>
      <c r="H88" s="37"/>
      <c r="I88" s="37"/>
      <c r="J88" s="37"/>
      <c r="K88" s="37"/>
      <c r="L88" s="37"/>
      <c r="M88" s="37"/>
      <c r="N88" s="37"/>
      <c r="O88" s="37"/>
      <c r="P88" s="76">
        <f t="shared" si="12"/>
        <v>0</v>
      </c>
    </row>
    <row r="89" spans="2:16" ht="22.8" hidden="1" x14ac:dyDescent="0.3">
      <c r="B89" s="90" t="s">
        <v>78</v>
      </c>
      <c r="C89" s="53"/>
      <c r="D89" s="5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76">
        <f t="shared" si="12"/>
        <v>0</v>
      </c>
    </row>
    <row r="90" spans="2:16" hidden="1" x14ac:dyDescent="0.3">
      <c r="B90" s="91"/>
      <c r="C90" s="41"/>
      <c r="D90" s="41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76">
        <f t="shared" si="12"/>
        <v>0</v>
      </c>
    </row>
    <row r="91" spans="2:16" ht="34.200000000000003" x14ac:dyDescent="0.3">
      <c r="B91" s="90" t="s">
        <v>79</v>
      </c>
      <c r="C91" s="57">
        <f>+C15+C21+C31+C57+C67+C72+C75+C79+C80+C81+C84+C87+C89</f>
        <v>405743607.5</v>
      </c>
      <c r="D91" s="57">
        <f>+D15+D21+D31+D57+D67+D72+D75+D79+D80+D81+D84+D87+D89</f>
        <v>543533860</v>
      </c>
      <c r="E91" s="57">
        <f>+E15+E21+E31+E57+E67+E72+E75+E79+E80+E81+E84+E87+E89</f>
        <v>5530040.8099999996</v>
      </c>
      <c r="F91" s="57">
        <f t="shared" ref="F91:O91" si="13">+F15+F21+F31+F57+F67+F72+F75+F79+F80+F81+F84+F87+F89</f>
        <v>18196313.830000002</v>
      </c>
      <c r="G91" s="57">
        <f t="shared" si="13"/>
        <v>24132720.849999998</v>
      </c>
      <c r="H91" s="57">
        <f t="shared" si="13"/>
        <v>14965998.810000001</v>
      </c>
      <c r="I91" s="57">
        <f t="shared" si="13"/>
        <v>15649532.52</v>
      </c>
      <c r="J91" s="57">
        <f t="shared" si="13"/>
        <v>12330773.390000001</v>
      </c>
      <c r="K91" s="57">
        <f t="shared" si="13"/>
        <v>263716189.83999997</v>
      </c>
      <c r="L91" s="57">
        <f t="shared" si="13"/>
        <v>50776491.159999996</v>
      </c>
      <c r="M91" s="57">
        <f t="shared" si="13"/>
        <v>105705388.25</v>
      </c>
      <c r="N91" s="57">
        <f t="shared" si="13"/>
        <v>71671115.280000001</v>
      </c>
      <c r="O91" s="57">
        <f t="shared" si="13"/>
        <v>62115256.659999996</v>
      </c>
      <c r="P91" s="76">
        <f t="shared" si="12"/>
        <v>644789821.39999986</v>
      </c>
    </row>
    <row r="92" spans="2:16" x14ac:dyDescent="0.3">
      <c r="B92" s="16" t="s">
        <v>82</v>
      </c>
      <c r="C92" s="64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80"/>
    </row>
    <row r="93" spans="2:16" x14ac:dyDescent="0.3">
      <c r="B93" s="142" t="s">
        <v>88</v>
      </c>
      <c r="C93" s="143"/>
      <c r="D93" s="143"/>
      <c r="E93" s="143"/>
      <c r="F93" s="143"/>
      <c r="G93" s="143"/>
      <c r="H93" s="143"/>
      <c r="I93" s="143"/>
      <c r="J93" s="143"/>
      <c r="K93" s="65"/>
      <c r="L93" s="65"/>
      <c r="M93" s="65"/>
      <c r="N93" s="65"/>
      <c r="O93" s="65"/>
      <c r="P93" s="80"/>
    </row>
    <row r="94" spans="2:16" x14ac:dyDescent="0.3">
      <c r="B94" s="142" t="s">
        <v>142</v>
      </c>
      <c r="C94" s="143"/>
      <c r="D94" s="143"/>
      <c r="E94" s="143"/>
      <c r="F94" s="143"/>
      <c r="G94" s="143"/>
      <c r="H94" s="143"/>
      <c r="I94" s="143"/>
      <c r="J94" s="143"/>
      <c r="K94" s="65"/>
      <c r="L94" s="65"/>
      <c r="M94" s="65"/>
      <c r="N94" s="65"/>
      <c r="O94" s="65"/>
      <c r="P94" s="80"/>
    </row>
    <row r="95" spans="2:16" x14ac:dyDescent="0.3">
      <c r="B95" s="139" t="s">
        <v>86</v>
      </c>
      <c r="C95" s="140"/>
      <c r="D95" s="140"/>
      <c r="E95" s="140"/>
      <c r="F95" s="140"/>
      <c r="G95" s="140"/>
      <c r="H95" s="140"/>
      <c r="I95" s="140"/>
      <c r="J95" s="140"/>
      <c r="K95" s="65"/>
      <c r="L95" s="65"/>
      <c r="M95" s="65"/>
      <c r="N95" s="65"/>
      <c r="O95" s="65"/>
      <c r="P95" s="80"/>
    </row>
    <row r="96" spans="2:16" x14ac:dyDescent="0.3">
      <c r="B96" s="142" t="s">
        <v>87</v>
      </c>
      <c r="C96" s="143"/>
      <c r="D96" s="143"/>
      <c r="E96" s="143"/>
      <c r="F96" s="143"/>
      <c r="G96" s="143"/>
      <c r="H96" s="143"/>
      <c r="I96" s="143"/>
      <c r="J96" s="143"/>
      <c r="P96" s="74"/>
    </row>
    <row r="97" spans="2:16" x14ac:dyDescent="0.3">
      <c r="B97" s="135" t="s">
        <v>85</v>
      </c>
      <c r="C97" s="136"/>
      <c r="D97" s="136"/>
      <c r="E97" s="136"/>
      <c r="F97" s="136"/>
      <c r="G97" s="136"/>
      <c r="H97" s="136"/>
      <c r="I97" s="136"/>
      <c r="J97" s="136"/>
      <c r="P97" s="74"/>
    </row>
    <row r="98" spans="2:16" x14ac:dyDescent="0.3">
      <c r="B98" s="26" t="s">
        <v>150</v>
      </c>
      <c r="N98" s="152" t="s">
        <v>153</v>
      </c>
      <c r="O98" s="152"/>
      <c r="P98" s="74"/>
    </row>
    <row r="99" spans="2:16" x14ac:dyDescent="0.3">
      <c r="B99" s="26" t="s">
        <v>151</v>
      </c>
      <c r="N99" s="152" t="s">
        <v>135</v>
      </c>
      <c r="O99" s="152"/>
      <c r="P99" s="74"/>
    </row>
    <row r="100" spans="2:16" x14ac:dyDescent="0.3">
      <c r="B100" s="16" t="s">
        <v>152</v>
      </c>
      <c r="N100" s="152" t="s">
        <v>136</v>
      </c>
      <c r="O100" s="152"/>
      <c r="P100" s="74"/>
    </row>
    <row r="101" spans="2:16" x14ac:dyDescent="0.3">
      <c r="B101" s="16"/>
      <c r="P101" s="74"/>
    </row>
    <row r="102" spans="2:16" ht="15" thickBot="1" x14ac:dyDescent="0.35"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81"/>
    </row>
  </sheetData>
  <mergeCells count="14">
    <mergeCell ref="N98:O98"/>
    <mergeCell ref="N99:O99"/>
    <mergeCell ref="N100:O100"/>
    <mergeCell ref="E12:I12"/>
    <mergeCell ref="B8:C8"/>
    <mergeCell ref="B9:C9"/>
    <mergeCell ref="B10:C10"/>
    <mergeCell ref="B11:C11"/>
    <mergeCell ref="B12:C12"/>
    <mergeCell ref="B93:J93"/>
    <mergeCell ref="B94:J94"/>
    <mergeCell ref="B95:J95"/>
    <mergeCell ref="B96:J96"/>
    <mergeCell ref="B97:J9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0" fitToWidth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DDD7-EAFF-4269-9B49-12631BC99F3D}">
  <dimension ref="B1:R107"/>
  <sheetViews>
    <sheetView showGridLines="0" tabSelected="1" topLeftCell="J98" zoomScale="140" zoomScaleNormal="140" workbookViewId="0">
      <selection activeCell="S3" sqref="S3"/>
    </sheetView>
  </sheetViews>
  <sheetFormatPr baseColWidth="10" defaultColWidth="14.5546875" defaultRowHeight="14.4" x14ac:dyDescent="0.3"/>
  <cols>
    <col min="2" max="2" width="22.5546875" customWidth="1"/>
    <col min="3" max="17" width="14.5546875" style="12"/>
    <col min="18" max="18" width="0.77734375" customWidth="1"/>
  </cols>
  <sheetData>
    <row r="1" spans="2:18" ht="15" thickBot="1" x14ac:dyDescent="0.35"/>
    <row r="2" spans="2:18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73"/>
      <c r="R2" s="15"/>
    </row>
    <row r="3" spans="2:18" x14ac:dyDescent="0.3">
      <c r="B3" s="16"/>
      <c r="Q3" s="74"/>
      <c r="R3" s="17"/>
    </row>
    <row r="4" spans="2:18" x14ac:dyDescent="0.3">
      <c r="B4" s="16"/>
      <c r="Q4" s="74"/>
      <c r="R4" s="17"/>
    </row>
    <row r="5" spans="2:18" x14ac:dyDescent="0.3">
      <c r="B5" s="16"/>
      <c r="Q5" s="74"/>
      <c r="R5" s="17"/>
    </row>
    <row r="6" spans="2:18" x14ac:dyDescent="0.3">
      <c r="B6" s="16"/>
      <c r="Q6" s="74"/>
      <c r="R6" s="17"/>
    </row>
    <row r="7" spans="2:18" x14ac:dyDescent="0.3">
      <c r="B7" s="16"/>
      <c r="Q7" s="74"/>
      <c r="R7" s="17"/>
    </row>
    <row r="8" spans="2:18" ht="18" x14ac:dyDescent="0.3">
      <c r="B8" s="153" t="s">
        <v>81</v>
      </c>
      <c r="C8" s="154"/>
      <c r="E8" s="18"/>
      <c r="Q8" s="74"/>
      <c r="R8" s="17"/>
    </row>
    <row r="9" spans="2:18" ht="18" x14ac:dyDescent="0.3">
      <c r="B9" s="153" t="s">
        <v>89</v>
      </c>
      <c r="C9" s="154"/>
      <c r="E9" s="18"/>
      <c r="Q9" s="74"/>
      <c r="R9" s="17"/>
    </row>
    <row r="10" spans="2:18" ht="18" x14ac:dyDescent="0.3">
      <c r="B10" s="153" t="s">
        <v>125</v>
      </c>
      <c r="C10" s="154"/>
      <c r="E10" s="19"/>
      <c r="Q10" s="74"/>
      <c r="R10" s="17"/>
    </row>
    <row r="11" spans="2:18" ht="15.6" x14ac:dyDescent="0.3">
      <c r="B11" s="148" t="s">
        <v>80</v>
      </c>
      <c r="C11" s="149"/>
      <c r="D11" s="20"/>
      <c r="E11" s="21"/>
      <c r="Q11" s="74"/>
      <c r="R11" s="17"/>
    </row>
    <row r="12" spans="2:18" x14ac:dyDescent="0.3">
      <c r="B12" s="146" t="s">
        <v>36</v>
      </c>
      <c r="C12" s="147"/>
      <c r="D12" s="22"/>
      <c r="E12" s="156" t="s">
        <v>91</v>
      </c>
      <c r="F12" s="156"/>
      <c r="G12" s="156"/>
      <c r="H12" s="156"/>
      <c r="I12" s="156"/>
      <c r="J12" s="23"/>
      <c r="K12" s="23"/>
      <c r="L12" s="23"/>
      <c r="M12" s="23"/>
      <c r="N12" s="23"/>
      <c r="O12" s="23"/>
      <c r="P12" s="23"/>
      <c r="Q12" s="74"/>
      <c r="R12" s="17"/>
    </row>
    <row r="13" spans="2:18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3" t="s">
        <v>96</v>
      </c>
      <c r="I13" s="83" t="s">
        <v>114</v>
      </c>
      <c r="J13" s="83" t="s">
        <v>115</v>
      </c>
      <c r="K13" s="83" t="s">
        <v>116</v>
      </c>
      <c r="L13" s="83" t="s">
        <v>117</v>
      </c>
      <c r="M13" s="83" t="s">
        <v>118</v>
      </c>
      <c r="N13" s="83" t="s">
        <v>119</v>
      </c>
      <c r="O13" s="83" t="s">
        <v>120</v>
      </c>
      <c r="P13" s="83" t="s">
        <v>121</v>
      </c>
      <c r="Q13" s="84" t="s">
        <v>93</v>
      </c>
      <c r="R13" s="17"/>
    </row>
    <row r="14" spans="2:18" x14ac:dyDescent="0.3">
      <c r="B14" s="85" t="s">
        <v>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75"/>
      <c r="R14" s="31"/>
    </row>
    <row r="15" spans="2:18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32">
        <f>H16+H17+H20</f>
        <v>10379869.32</v>
      </c>
      <c r="I15" s="32">
        <f>I20+I17+I16</f>
        <v>10447172.52</v>
      </c>
      <c r="J15" s="32">
        <f>J16+J17+J20</f>
        <v>10995983.73</v>
      </c>
      <c r="K15" s="32">
        <f>K20+K17+K16</f>
        <v>10229557.32</v>
      </c>
      <c r="L15" s="32">
        <f t="shared" ref="L15:O15" si="1">L20+L17+L16</f>
        <v>10675598.890000001</v>
      </c>
      <c r="M15" s="32">
        <f t="shared" si="1"/>
        <v>9894640.9900000002</v>
      </c>
      <c r="N15" s="32">
        <f t="shared" si="1"/>
        <v>9995952.6999999993</v>
      </c>
      <c r="O15" s="32">
        <f t="shared" si="1"/>
        <v>9199065.4499999993</v>
      </c>
      <c r="P15" s="32">
        <f>P16+P17+P20</f>
        <v>26165126.449999999</v>
      </c>
      <c r="Q15" s="76">
        <f>SUM(E15:P15)</f>
        <v>140314272.71000001</v>
      </c>
      <c r="R15" s="33"/>
    </row>
    <row r="16" spans="2:18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36">
        <v>8798495</v>
      </c>
      <c r="I16" s="36">
        <v>8857242</v>
      </c>
      <c r="J16" s="36">
        <v>9425618.2100000009</v>
      </c>
      <c r="K16" s="36">
        <v>8667748</v>
      </c>
      <c r="L16" s="36">
        <v>9096677.1699999999</v>
      </c>
      <c r="M16" s="36">
        <v>8376495</v>
      </c>
      <c r="N16" s="36">
        <v>8465242</v>
      </c>
      <c r="O16" s="36">
        <v>7771495</v>
      </c>
      <c r="P16" s="36">
        <v>16940964.559999999</v>
      </c>
      <c r="Q16" s="76">
        <f t="shared" ref="Q16:Q79" si="2">SUM(E16:P16)</f>
        <v>113915156.22</v>
      </c>
      <c r="R16" s="31"/>
    </row>
    <row r="17" spans="2:18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36">
        <v>260000</v>
      </c>
      <c r="I17" s="36">
        <v>260000</v>
      </c>
      <c r="J17" s="36">
        <v>260000</v>
      </c>
      <c r="K17" s="36">
        <v>260000</v>
      </c>
      <c r="L17" s="36">
        <v>260000</v>
      </c>
      <c r="M17" s="36">
        <v>260000</v>
      </c>
      <c r="N17" s="36">
        <v>260000</v>
      </c>
      <c r="O17" s="36">
        <v>260000</v>
      </c>
      <c r="P17" s="36">
        <v>8047428.3399999999</v>
      </c>
      <c r="Q17" s="76">
        <f t="shared" si="2"/>
        <v>10877428.34</v>
      </c>
      <c r="R17" s="31"/>
    </row>
    <row r="18" spans="2:18" ht="24" x14ac:dyDescent="0.3">
      <c r="B18" s="87" t="s">
        <v>38</v>
      </c>
      <c r="C18" s="34"/>
      <c r="D18" s="34"/>
      <c r="E18" s="37"/>
      <c r="F18" s="37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76">
        <f t="shared" si="2"/>
        <v>0</v>
      </c>
      <c r="R18" s="31"/>
    </row>
    <row r="19" spans="2:18" ht="36" x14ac:dyDescent="0.3">
      <c r="B19" s="87" t="s">
        <v>5</v>
      </c>
      <c r="C19" s="34"/>
      <c r="D19" s="34"/>
      <c r="E19" s="37"/>
      <c r="F19" s="3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76">
        <f t="shared" si="2"/>
        <v>0</v>
      </c>
      <c r="R19" s="31"/>
    </row>
    <row r="20" spans="2:18" ht="36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36">
        <v>1321374.3199999998</v>
      </c>
      <c r="I20" s="36">
        <v>1329930.52</v>
      </c>
      <c r="J20" s="36">
        <v>1310365.52</v>
      </c>
      <c r="K20" s="36">
        <v>1301809.3199999998</v>
      </c>
      <c r="L20" s="36">
        <v>1318921.7199999997</v>
      </c>
      <c r="M20" s="36">
        <v>1258145.99</v>
      </c>
      <c r="N20" s="36">
        <v>1270710.6999999997</v>
      </c>
      <c r="O20" s="36">
        <v>1167570.4500000002</v>
      </c>
      <c r="P20" s="36">
        <v>1176733.55</v>
      </c>
      <c r="Q20" s="76">
        <f t="shared" si="2"/>
        <v>15521688.150000002</v>
      </c>
      <c r="R20" s="31"/>
    </row>
    <row r="21" spans="2:18" ht="22.8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P21" si="3">+F22+F23+F24+F25+F26+F27+F28+F29+F30</f>
        <v>693904.73</v>
      </c>
      <c r="G21" s="40">
        <f t="shared" si="3"/>
        <v>12460139.41</v>
      </c>
      <c r="H21" s="40">
        <f t="shared" si="3"/>
        <v>4065499.49</v>
      </c>
      <c r="I21" s="40">
        <f t="shared" si="3"/>
        <v>4508080</v>
      </c>
      <c r="J21" s="40">
        <f t="shared" si="3"/>
        <v>878384.24</v>
      </c>
      <c r="K21" s="40">
        <f t="shared" si="3"/>
        <v>18275528.859999999</v>
      </c>
      <c r="L21" s="40">
        <f t="shared" si="3"/>
        <v>12328550.300000001</v>
      </c>
      <c r="M21" s="40">
        <f t="shared" si="3"/>
        <v>4263054.04</v>
      </c>
      <c r="N21" s="40">
        <f t="shared" si="3"/>
        <v>4583561.8999999994</v>
      </c>
      <c r="O21" s="40">
        <f t="shared" si="3"/>
        <v>30942146.059999999</v>
      </c>
      <c r="P21" s="40">
        <f t="shared" si="3"/>
        <v>11506156.75</v>
      </c>
      <c r="Q21" s="76">
        <f t="shared" si="2"/>
        <v>105074522.95</v>
      </c>
      <c r="R21" s="33"/>
    </row>
    <row r="22" spans="2:18" ht="24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36">
        <v>541623.43000000005</v>
      </c>
      <c r="I22" s="36">
        <v>539480</v>
      </c>
      <c r="J22" s="36">
        <v>615824.24</v>
      </c>
      <c r="K22" s="36">
        <v>643388.79</v>
      </c>
      <c r="L22" s="36">
        <v>576642.27</v>
      </c>
      <c r="M22" s="36">
        <v>493904.96</v>
      </c>
      <c r="N22" s="36">
        <v>728165.17</v>
      </c>
      <c r="O22" s="36">
        <v>631984.22000000009</v>
      </c>
      <c r="P22" s="36">
        <v>626541.36</v>
      </c>
      <c r="Q22" s="76">
        <f t="shared" si="2"/>
        <v>7035080.5599999996</v>
      </c>
      <c r="R22" s="31"/>
    </row>
    <row r="23" spans="2:18" ht="36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36">
        <v>1534000</v>
      </c>
      <c r="I23" s="41">
        <v>0</v>
      </c>
      <c r="J23" s="41">
        <v>0</v>
      </c>
      <c r="K23" s="36">
        <v>708000</v>
      </c>
      <c r="L23" s="36">
        <v>0</v>
      </c>
      <c r="M23" s="36">
        <v>0</v>
      </c>
      <c r="N23" s="36">
        <v>0</v>
      </c>
      <c r="O23" s="36">
        <v>0</v>
      </c>
      <c r="P23" s="36">
        <v>158149.5</v>
      </c>
      <c r="Q23" s="76">
        <f t="shared" si="2"/>
        <v>2400149.5</v>
      </c>
      <c r="R23" s="31"/>
    </row>
    <row r="24" spans="2:18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36">
        <v>58600</v>
      </c>
      <c r="I24" s="41">
        <v>486900</v>
      </c>
      <c r="J24" s="41">
        <v>59550</v>
      </c>
      <c r="K24" s="36">
        <v>191550</v>
      </c>
      <c r="L24" s="36">
        <v>24100</v>
      </c>
      <c r="M24" s="36">
        <v>24100</v>
      </c>
      <c r="N24" s="36">
        <v>96785.75</v>
      </c>
      <c r="O24" s="36">
        <v>66750</v>
      </c>
      <c r="P24" s="36">
        <v>89376.25</v>
      </c>
      <c r="Q24" s="76">
        <f t="shared" si="2"/>
        <v>1273512</v>
      </c>
      <c r="R24" s="31"/>
    </row>
    <row r="25" spans="2:18" ht="24" x14ac:dyDescent="0.3">
      <c r="B25" s="87" t="s">
        <v>11</v>
      </c>
      <c r="C25" s="34"/>
      <c r="D25" s="42">
        <v>3000000</v>
      </c>
      <c r="E25" s="35"/>
      <c r="F25" s="35"/>
      <c r="G25" s="37"/>
      <c r="H25" s="37"/>
      <c r="I25" s="36"/>
      <c r="J25" s="36"/>
      <c r="K25" s="36"/>
      <c r="L25" s="36"/>
      <c r="M25" s="36"/>
      <c r="N25" s="36"/>
      <c r="O25" s="36"/>
      <c r="P25" s="36"/>
      <c r="Q25" s="76">
        <f t="shared" si="2"/>
        <v>0</v>
      </c>
      <c r="R25" s="31"/>
    </row>
    <row r="26" spans="2:18" ht="24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43">
        <v>0</v>
      </c>
      <c r="I26" s="43">
        <v>0</v>
      </c>
      <c r="J26" s="36">
        <v>169920</v>
      </c>
      <c r="K26" s="36">
        <v>3000</v>
      </c>
      <c r="L26" s="36">
        <v>178920</v>
      </c>
      <c r="M26" s="36">
        <v>0</v>
      </c>
      <c r="N26" s="36">
        <v>178920</v>
      </c>
      <c r="O26" s="36">
        <v>0</v>
      </c>
      <c r="P26" s="36">
        <v>116280</v>
      </c>
      <c r="Q26" s="76">
        <f t="shared" si="2"/>
        <v>647040</v>
      </c>
      <c r="R26" s="31"/>
    </row>
    <row r="27" spans="2:18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37">
        <v>0</v>
      </c>
      <c r="I27" s="37">
        <v>0</v>
      </c>
      <c r="J27" s="37">
        <v>0</v>
      </c>
      <c r="K27" s="44">
        <v>963139.69</v>
      </c>
      <c r="L27" s="44">
        <v>0</v>
      </c>
      <c r="M27" s="44">
        <v>0</v>
      </c>
      <c r="N27" s="44">
        <v>0</v>
      </c>
      <c r="O27" s="44">
        <v>94100.06</v>
      </c>
      <c r="P27" s="44">
        <v>-23929.119999999999</v>
      </c>
      <c r="Q27" s="76">
        <f t="shared" si="2"/>
        <v>1116774.95</v>
      </c>
      <c r="R27" s="31"/>
    </row>
    <row r="28" spans="2:18" ht="72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36">
        <v>342436</v>
      </c>
      <c r="I28" s="36">
        <v>0</v>
      </c>
      <c r="J28" s="36">
        <v>3000</v>
      </c>
      <c r="K28" s="36">
        <f>287724.62+9023002.84</f>
        <v>9310727.459999999</v>
      </c>
      <c r="L28" s="36">
        <f>612441+5281127.15</f>
        <v>5893568.1500000004</v>
      </c>
      <c r="M28" s="36">
        <v>312067.08999999997</v>
      </c>
      <c r="N28" s="36">
        <f>12761.7+12322.81</f>
        <v>25084.510000000002</v>
      </c>
      <c r="O28" s="36">
        <v>12287.85</v>
      </c>
      <c r="P28" s="36">
        <v>0</v>
      </c>
      <c r="Q28" s="76">
        <f t="shared" si="2"/>
        <v>16167142.259999998</v>
      </c>
      <c r="R28" s="31"/>
    </row>
    <row r="29" spans="2:18" ht="48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36">
        <v>1588840.06</v>
      </c>
      <c r="I29" s="36">
        <v>3481700</v>
      </c>
      <c r="J29" s="36">
        <v>30090</v>
      </c>
      <c r="K29" s="36">
        <f>3707646.92+2513576</f>
        <v>6221222.9199999999</v>
      </c>
      <c r="L29" s="36">
        <f>2466159.88+3189160</f>
        <v>5655319.8799999999</v>
      </c>
      <c r="M29" s="36">
        <v>3050661.99</v>
      </c>
      <c r="N29" s="36">
        <f>1532556.47+2022050</f>
        <v>3554606.4699999997</v>
      </c>
      <c r="O29" s="36">
        <f>27138257.93+2998766</f>
        <v>30137023.93</v>
      </c>
      <c r="P29" s="36">
        <v>9922058.7599999998</v>
      </c>
      <c r="Q29" s="76">
        <f t="shared" si="2"/>
        <v>75200323.679999992</v>
      </c>
      <c r="R29" s="31"/>
    </row>
    <row r="30" spans="2:18" ht="36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38">
        <v>0</v>
      </c>
      <c r="I30" s="38">
        <v>0</v>
      </c>
      <c r="J30" s="38">
        <v>0</v>
      </c>
      <c r="K30" s="36">
        <v>234500</v>
      </c>
      <c r="L30" s="36">
        <v>0</v>
      </c>
      <c r="M30" s="36">
        <v>382320</v>
      </c>
      <c r="N30" s="36">
        <v>0</v>
      </c>
      <c r="O30" s="36">
        <v>0</v>
      </c>
      <c r="P30" s="36">
        <v>617680</v>
      </c>
      <c r="Q30" s="76">
        <f t="shared" si="2"/>
        <v>1234500</v>
      </c>
      <c r="R30" s="31"/>
    </row>
    <row r="31" spans="2:18" ht="23.4" thickBot="1" x14ac:dyDescent="0.35">
      <c r="B31" s="88" t="s">
        <v>16</v>
      </c>
      <c r="C31" s="45">
        <f t="shared" ref="C31:D31" si="4">+C32+C33+C34+C35+C36+C37+C38+C39+C40</f>
        <v>13882794.99</v>
      </c>
      <c r="D31" s="45">
        <f t="shared" si="4"/>
        <v>0</v>
      </c>
      <c r="E31" s="45">
        <f>+E32+E33+E34+E35+E36+E37+E38+E39+E40</f>
        <v>517000</v>
      </c>
      <c r="F31" s="45">
        <f t="shared" ref="F31:P31" si="5">+F32+F33+F34+F35+F36+F37+F38+F39+F40</f>
        <v>520685</v>
      </c>
      <c r="G31" s="45">
        <f t="shared" si="5"/>
        <v>766523.84</v>
      </c>
      <c r="H31" s="45">
        <f t="shared" si="5"/>
        <v>520630</v>
      </c>
      <c r="I31" s="45">
        <f t="shared" si="5"/>
        <v>694280</v>
      </c>
      <c r="J31" s="45">
        <f t="shared" si="5"/>
        <v>456405.41999999993</v>
      </c>
      <c r="K31" s="45">
        <f t="shared" si="5"/>
        <v>63801.48000000001</v>
      </c>
      <c r="L31" s="45">
        <f t="shared" si="5"/>
        <v>1157261.67</v>
      </c>
      <c r="M31" s="45">
        <f t="shared" si="5"/>
        <v>1991335.41</v>
      </c>
      <c r="N31" s="45">
        <f t="shared" si="5"/>
        <v>2148073.48</v>
      </c>
      <c r="O31" s="45">
        <f t="shared" si="5"/>
        <v>1763123.67</v>
      </c>
      <c r="P31" s="45">
        <f t="shared" si="5"/>
        <v>760060.61</v>
      </c>
      <c r="Q31" s="77">
        <f t="shared" si="2"/>
        <v>11359180.58</v>
      </c>
      <c r="R31" s="46"/>
    </row>
    <row r="32" spans="2:18" ht="36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49">
        <v>3630</v>
      </c>
      <c r="I32" s="49">
        <v>0</v>
      </c>
      <c r="J32" s="49">
        <v>205735.05</v>
      </c>
      <c r="K32" s="49">
        <v>211001</v>
      </c>
      <c r="L32" s="49">
        <v>27370</v>
      </c>
      <c r="M32" s="49">
        <v>0</v>
      </c>
      <c r="N32" s="49">
        <v>6930</v>
      </c>
      <c r="O32" s="49">
        <v>16780</v>
      </c>
      <c r="P32" s="49">
        <v>155480.12</v>
      </c>
      <c r="Q32" s="78">
        <f t="shared" si="2"/>
        <v>632866.16999999993</v>
      </c>
      <c r="R32" s="31"/>
    </row>
    <row r="33" spans="2:18" ht="24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1">
        <v>0</v>
      </c>
      <c r="L33" s="41">
        <v>364006.39999999997</v>
      </c>
      <c r="M33" s="41">
        <v>0</v>
      </c>
      <c r="N33" s="41">
        <v>0</v>
      </c>
      <c r="O33" s="41">
        <v>1367714.4</v>
      </c>
      <c r="P33" s="36">
        <v>0</v>
      </c>
      <c r="Q33" s="76">
        <f t="shared" si="2"/>
        <v>1731720.7999999998</v>
      </c>
      <c r="R33" s="31"/>
    </row>
    <row r="34" spans="2:18" ht="36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50">
        <v>0</v>
      </c>
      <c r="I34" s="50">
        <v>0</v>
      </c>
      <c r="J34" s="51">
        <v>99543.01</v>
      </c>
      <c r="K34" s="51">
        <v>0</v>
      </c>
      <c r="L34" s="51">
        <v>0</v>
      </c>
      <c r="M34" s="51">
        <v>97586</v>
      </c>
      <c r="N34" s="51">
        <v>0</v>
      </c>
      <c r="O34" s="51">
        <v>0</v>
      </c>
      <c r="P34" s="51">
        <v>0</v>
      </c>
      <c r="Q34" s="76">
        <f t="shared" si="2"/>
        <v>306585.65000000002</v>
      </c>
      <c r="R34" s="31"/>
    </row>
    <row r="35" spans="2:18" ht="24" x14ac:dyDescent="0.3">
      <c r="B35" s="87" t="s">
        <v>20</v>
      </c>
      <c r="C35" s="34"/>
      <c r="D35" s="34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76">
        <f t="shared" si="2"/>
        <v>0</v>
      </c>
      <c r="R35" s="31"/>
    </row>
    <row r="36" spans="2:18" ht="36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37">
        <v>0</v>
      </c>
      <c r="I36" s="37">
        <v>0</v>
      </c>
      <c r="J36" s="37">
        <v>0</v>
      </c>
      <c r="K36" s="37">
        <v>0</v>
      </c>
      <c r="L36" s="37">
        <v>20002.18</v>
      </c>
      <c r="M36" s="37">
        <v>0</v>
      </c>
      <c r="N36" s="37">
        <v>0</v>
      </c>
      <c r="O36" s="37">
        <v>0</v>
      </c>
      <c r="P36" s="37">
        <v>76700</v>
      </c>
      <c r="Q36" s="76">
        <f t="shared" si="2"/>
        <v>202194.18</v>
      </c>
      <c r="R36" s="31"/>
    </row>
    <row r="37" spans="2:18" ht="48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192732.4</v>
      </c>
      <c r="M37" s="37">
        <v>0</v>
      </c>
      <c r="N37" s="37">
        <v>0</v>
      </c>
      <c r="O37" s="37">
        <v>0</v>
      </c>
      <c r="P37" s="37">
        <v>0</v>
      </c>
      <c r="Q37" s="76">
        <f t="shared" si="2"/>
        <v>192732.4</v>
      </c>
      <c r="R37" s="31"/>
    </row>
    <row r="38" spans="2:18" ht="48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37">
        <v>517000</v>
      </c>
      <c r="I38" s="37">
        <v>694280</v>
      </c>
      <c r="J38" s="37">
        <v>0</v>
      </c>
      <c r="K38" s="37">
        <v>-147199.51999999999</v>
      </c>
      <c r="L38" s="37">
        <v>991.2</v>
      </c>
      <c r="M38" s="37">
        <v>184900.24</v>
      </c>
      <c r="N38" s="37">
        <v>2129800.48</v>
      </c>
      <c r="O38" s="37">
        <v>188500.59</v>
      </c>
      <c r="P38" s="37">
        <v>184900.24</v>
      </c>
      <c r="Q38" s="76">
        <f t="shared" si="2"/>
        <v>5304173.2300000004</v>
      </c>
      <c r="R38" s="31"/>
    </row>
    <row r="39" spans="2:18" ht="48" x14ac:dyDescent="0.3">
      <c r="B39" s="87" t="s">
        <v>40</v>
      </c>
      <c r="C39" s="34"/>
      <c r="D39" s="34"/>
      <c r="E39" s="37"/>
      <c r="F39" s="37"/>
      <c r="G39" s="38"/>
      <c r="H39" s="37"/>
      <c r="I39" s="37"/>
      <c r="J39" s="37"/>
      <c r="K39" s="37"/>
      <c r="L39" s="37"/>
      <c r="M39" s="37"/>
      <c r="N39" s="37"/>
      <c r="O39" s="37"/>
      <c r="P39" s="37"/>
      <c r="Q39" s="76">
        <f t="shared" si="2"/>
        <v>0</v>
      </c>
      <c r="R39" s="31"/>
    </row>
    <row r="40" spans="2:18" ht="24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37">
        <v>0</v>
      </c>
      <c r="I40" s="37">
        <v>0</v>
      </c>
      <c r="J40" s="37">
        <v>151127.35999999996</v>
      </c>
      <c r="K40" s="37">
        <v>0</v>
      </c>
      <c r="L40" s="37">
        <v>552159.49</v>
      </c>
      <c r="M40" s="37">
        <v>1708849.17</v>
      </c>
      <c r="N40" s="37">
        <v>11343</v>
      </c>
      <c r="O40" s="37">
        <v>190128.68</v>
      </c>
      <c r="P40" s="37">
        <v>342980.25</v>
      </c>
      <c r="Q40" s="76">
        <f t="shared" si="2"/>
        <v>2988908.15</v>
      </c>
      <c r="R40" s="31"/>
    </row>
    <row r="41" spans="2:18" ht="22.8" hidden="1" x14ac:dyDescent="0.3">
      <c r="B41" s="86" t="s">
        <v>25</v>
      </c>
      <c r="C41" s="52"/>
      <c r="D41" s="52"/>
      <c r="E41" s="52">
        <f t="shared" ref="E41" si="6">SUM(E42:E48)</f>
        <v>0</v>
      </c>
      <c r="F41" s="52">
        <f t="shared" ref="F41" si="7">SUM(F42:F48)</f>
        <v>0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76">
        <f t="shared" si="2"/>
        <v>0</v>
      </c>
      <c r="R41" s="31"/>
    </row>
    <row r="42" spans="2:18" ht="36" hidden="1" x14ac:dyDescent="0.3">
      <c r="B42" s="87" t="s">
        <v>26</v>
      </c>
      <c r="C42" s="34"/>
      <c r="D42" s="34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76">
        <f t="shared" si="2"/>
        <v>0</v>
      </c>
      <c r="R42" s="31"/>
    </row>
    <row r="43" spans="2:18" ht="48" hidden="1" x14ac:dyDescent="0.3">
      <c r="B43" s="87" t="s">
        <v>41</v>
      </c>
      <c r="C43" s="34"/>
      <c r="D43" s="34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76">
        <f t="shared" si="2"/>
        <v>0</v>
      </c>
      <c r="R43" s="31"/>
    </row>
    <row r="44" spans="2:18" ht="48" hidden="1" x14ac:dyDescent="0.3">
      <c r="B44" s="87" t="s">
        <v>42</v>
      </c>
      <c r="C44" s="34"/>
      <c r="D44" s="3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76">
        <f t="shared" si="2"/>
        <v>0</v>
      </c>
      <c r="R44" s="31"/>
    </row>
    <row r="45" spans="2:18" ht="48" hidden="1" x14ac:dyDescent="0.3">
      <c r="B45" s="87" t="s">
        <v>43</v>
      </c>
      <c r="C45" s="34"/>
      <c r="D45" s="3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76">
        <f t="shared" si="2"/>
        <v>0</v>
      </c>
      <c r="R45" s="31"/>
    </row>
    <row r="46" spans="2:18" ht="60" hidden="1" x14ac:dyDescent="0.3">
      <c r="B46" s="87" t="s">
        <v>44</v>
      </c>
      <c r="C46" s="34"/>
      <c r="D46" s="34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76">
        <f t="shared" si="2"/>
        <v>0</v>
      </c>
      <c r="R46" s="31"/>
    </row>
    <row r="47" spans="2:18" ht="36" hidden="1" x14ac:dyDescent="0.3">
      <c r="B47" s="87" t="s">
        <v>27</v>
      </c>
      <c r="C47" s="34"/>
      <c r="D47" s="34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76">
        <f t="shared" si="2"/>
        <v>0</v>
      </c>
      <c r="R47" s="31"/>
    </row>
    <row r="48" spans="2:18" ht="48" hidden="1" x14ac:dyDescent="0.3">
      <c r="B48" s="87" t="s">
        <v>45</v>
      </c>
      <c r="C48" s="34"/>
      <c r="D48" s="34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76">
        <f t="shared" si="2"/>
        <v>0</v>
      </c>
      <c r="R48" s="31"/>
    </row>
    <row r="49" spans="2:18" ht="22.8" hidden="1" x14ac:dyDescent="0.3">
      <c r="B49" s="86" t="s">
        <v>46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76">
        <f t="shared" si="2"/>
        <v>0</v>
      </c>
      <c r="R49" s="31"/>
    </row>
    <row r="50" spans="2:18" ht="36" hidden="1" x14ac:dyDescent="0.3">
      <c r="B50" s="87" t="s">
        <v>47</v>
      </c>
      <c r="C50" s="34"/>
      <c r="D50" s="34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76">
        <f t="shared" si="2"/>
        <v>0</v>
      </c>
      <c r="R50" s="31"/>
    </row>
    <row r="51" spans="2:18" ht="48" hidden="1" x14ac:dyDescent="0.3">
      <c r="B51" s="87" t="s">
        <v>48</v>
      </c>
      <c r="C51" s="34"/>
      <c r="D51" s="34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76">
        <f t="shared" si="2"/>
        <v>0</v>
      </c>
      <c r="R51" s="31"/>
    </row>
    <row r="52" spans="2:18" ht="48" hidden="1" x14ac:dyDescent="0.3">
      <c r="B52" s="87" t="s">
        <v>49</v>
      </c>
      <c r="C52" s="34"/>
      <c r="D52" s="34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76">
        <f t="shared" si="2"/>
        <v>0</v>
      </c>
      <c r="R52" s="31"/>
    </row>
    <row r="53" spans="2:18" ht="48" hidden="1" x14ac:dyDescent="0.3">
      <c r="B53" s="87" t="s">
        <v>50</v>
      </c>
      <c r="C53" s="34"/>
      <c r="D53" s="34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76">
        <f t="shared" si="2"/>
        <v>0</v>
      </c>
      <c r="R53" s="31"/>
    </row>
    <row r="54" spans="2:18" ht="60" hidden="1" x14ac:dyDescent="0.3">
      <c r="B54" s="87" t="s">
        <v>51</v>
      </c>
      <c r="C54" s="34"/>
      <c r="D54" s="34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76">
        <f t="shared" si="2"/>
        <v>0</v>
      </c>
      <c r="R54" s="31"/>
    </row>
    <row r="55" spans="2:18" ht="36" hidden="1" x14ac:dyDescent="0.3">
      <c r="B55" s="87" t="s">
        <v>52</v>
      </c>
      <c r="C55" s="34"/>
      <c r="D55" s="34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76">
        <f t="shared" si="2"/>
        <v>0</v>
      </c>
      <c r="R55" s="31"/>
    </row>
    <row r="56" spans="2:18" ht="48" hidden="1" x14ac:dyDescent="0.3">
      <c r="B56" s="87" t="s">
        <v>53</v>
      </c>
      <c r="C56" s="34"/>
      <c r="D56" s="34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76">
        <f t="shared" si="2"/>
        <v>0</v>
      </c>
      <c r="R56" s="31"/>
    </row>
    <row r="57" spans="2:18" ht="34.200000000000003" x14ac:dyDescent="0.3">
      <c r="B57" s="86" t="s">
        <v>28</v>
      </c>
      <c r="C57" s="40">
        <f t="shared" ref="C57:D57" si="8">+C58+C59+C60+C61+C62+C63+C64+C65+C66</f>
        <v>6123000</v>
      </c>
      <c r="D57" s="40">
        <f t="shared" si="8"/>
        <v>0</v>
      </c>
      <c r="E57" s="40">
        <f>+E58+E59+E60+E61+E62+E63+E64+E65+E66</f>
        <v>0</v>
      </c>
      <c r="F57" s="40">
        <f t="shared" ref="F57:Q57" si="9">+F58+F59+F60+F61+F62+F63+F64+F65+F66</f>
        <v>0</v>
      </c>
      <c r="G57" s="40">
        <f t="shared" si="9"/>
        <v>0</v>
      </c>
      <c r="H57" s="40">
        <f t="shared" si="9"/>
        <v>0</v>
      </c>
      <c r="I57" s="40">
        <f t="shared" si="9"/>
        <v>0</v>
      </c>
      <c r="J57" s="40">
        <f t="shared" si="9"/>
        <v>0</v>
      </c>
      <c r="K57" s="40">
        <f t="shared" si="9"/>
        <v>0</v>
      </c>
      <c r="L57" s="40">
        <f t="shared" si="9"/>
        <v>686124.75</v>
      </c>
      <c r="M57" s="40">
        <f t="shared" si="9"/>
        <v>0</v>
      </c>
      <c r="N57" s="40">
        <f t="shared" si="9"/>
        <v>1257349.94</v>
      </c>
      <c r="O57" s="40">
        <f t="shared" si="9"/>
        <v>1002655.57</v>
      </c>
      <c r="P57" s="40">
        <f t="shared" si="9"/>
        <v>2228015.98</v>
      </c>
      <c r="Q57" s="79">
        <f t="shared" si="9"/>
        <v>5174146.24</v>
      </c>
      <c r="R57" s="54"/>
    </row>
    <row r="58" spans="2:18" ht="24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96059.98</v>
      </c>
      <c r="M58" s="37">
        <v>0</v>
      </c>
      <c r="N58" s="37">
        <v>1257349.94</v>
      </c>
      <c r="O58" s="37">
        <v>0</v>
      </c>
      <c r="P58" s="37">
        <v>2051872.23</v>
      </c>
      <c r="Q58" s="76">
        <f t="shared" si="2"/>
        <v>3405282.15</v>
      </c>
      <c r="R58" s="31"/>
    </row>
    <row r="59" spans="2:18" ht="36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545655.6</v>
      </c>
      <c r="P59" s="37">
        <v>11794.99</v>
      </c>
      <c r="Q59" s="76">
        <f t="shared" si="2"/>
        <v>557450.59</v>
      </c>
      <c r="R59" s="31"/>
    </row>
    <row r="60" spans="2:18" ht="48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42861.77</v>
      </c>
      <c r="M60" s="37">
        <v>0</v>
      </c>
      <c r="N60" s="37">
        <v>0</v>
      </c>
      <c r="O60" s="37">
        <v>0</v>
      </c>
      <c r="P60" s="37">
        <v>0</v>
      </c>
      <c r="Q60" s="76">
        <f t="shared" si="2"/>
        <v>42861.77</v>
      </c>
      <c r="R60" s="31"/>
    </row>
    <row r="61" spans="2:18" ht="60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25488</v>
      </c>
      <c r="M61" s="37">
        <v>0</v>
      </c>
      <c r="N61" s="37">
        <v>0</v>
      </c>
      <c r="O61" s="37">
        <v>0</v>
      </c>
      <c r="P61" s="37">
        <v>0</v>
      </c>
      <c r="Q61" s="76">
        <f t="shared" si="2"/>
        <v>25488</v>
      </c>
      <c r="R61" s="31"/>
    </row>
    <row r="62" spans="2:18" ht="36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521715</v>
      </c>
      <c r="M62" s="37">
        <v>0</v>
      </c>
      <c r="N62" s="37">
        <v>0</v>
      </c>
      <c r="O62" s="37">
        <v>456999.97</v>
      </c>
      <c r="P62" s="37">
        <v>164348.76</v>
      </c>
      <c r="Q62" s="76">
        <f t="shared" si="2"/>
        <v>1143063.73</v>
      </c>
      <c r="R62" s="31"/>
    </row>
    <row r="63" spans="2:18" ht="24" hidden="1" x14ac:dyDescent="0.3">
      <c r="B63" s="87" t="s">
        <v>54</v>
      </c>
      <c r="C63" s="34"/>
      <c r="D63" s="34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76">
        <f t="shared" si="2"/>
        <v>0</v>
      </c>
      <c r="R63" s="31"/>
    </row>
    <row r="64" spans="2:18" ht="36" hidden="1" x14ac:dyDescent="0.3">
      <c r="B64" s="87" t="s">
        <v>55</v>
      </c>
      <c r="C64" s="34"/>
      <c r="D64" s="34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76">
        <f t="shared" si="2"/>
        <v>0</v>
      </c>
      <c r="R64" s="31"/>
    </row>
    <row r="65" spans="2:18" ht="24" hidden="1" x14ac:dyDescent="0.3">
      <c r="B65" s="87" t="s">
        <v>34</v>
      </c>
      <c r="C65" s="34"/>
      <c r="D65" s="34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76">
        <f t="shared" si="2"/>
        <v>0</v>
      </c>
      <c r="R65" s="31"/>
    </row>
    <row r="66" spans="2:18" ht="48" hidden="1" x14ac:dyDescent="0.3">
      <c r="B66" s="87" t="s">
        <v>56</v>
      </c>
      <c r="C66" s="34"/>
      <c r="D66" s="34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76">
        <f t="shared" si="2"/>
        <v>0</v>
      </c>
      <c r="R66" s="31"/>
    </row>
    <row r="67" spans="2:18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Q67" si="10">+F68+F69+F70</f>
        <v>0</v>
      </c>
      <c r="G67" s="40">
        <f t="shared" si="10"/>
        <v>0</v>
      </c>
      <c r="H67" s="40">
        <f t="shared" si="10"/>
        <v>0</v>
      </c>
      <c r="I67" s="40">
        <f t="shared" si="10"/>
        <v>0</v>
      </c>
      <c r="J67" s="40">
        <f t="shared" si="10"/>
        <v>0</v>
      </c>
      <c r="K67" s="40">
        <f t="shared" si="10"/>
        <v>235147302.17999998</v>
      </c>
      <c r="L67" s="40">
        <f t="shared" si="10"/>
        <v>25928955.550000001</v>
      </c>
      <c r="M67" s="40">
        <f t="shared" si="10"/>
        <v>89556357.810000002</v>
      </c>
      <c r="N67" s="40">
        <f t="shared" si="10"/>
        <v>53686177.260000005</v>
      </c>
      <c r="O67" s="40">
        <f t="shared" si="10"/>
        <v>19208265.91</v>
      </c>
      <c r="P67" s="40">
        <f t="shared" si="10"/>
        <v>75078304.340000004</v>
      </c>
      <c r="Q67" s="79">
        <f t="shared" si="10"/>
        <v>498605363.04999995</v>
      </c>
      <c r="R67" s="54"/>
    </row>
    <row r="68" spans="2:18" ht="24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37"/>
      <c r="I68" s="37"/>
      <c r="J68" s="37"/>
      <c r="K68" s="37">
        <v>20432921.66</v>
      </c>
      <c r="L68" s="37">
        <v>3968948.8</v>
      </c>
      <c r="M68" s="37">
        <v>5164570.26</v>
      </c>
      <c r="N68" s="37">
        <v>0</v>
      </c>
      <c r="O68" s="37">
        <v>2573519.4</v>
      </c>
      <c r="P68" s="37">
        <v>16190615.289999999</v>
      </c>
      <c r="Q68" s="76">
        <f t="shared" si="2"/>
        <v>48330575.409999996</v>
      </c>
      <c r="R68" s="31"/>
    </row>
    <row r="69" spans="2:18" ht="24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214714380.51999998</v>
      </c>
      <c r="L69" s="37">
        <v>21960006.75</v>
      </c>
      <c r="M69" s="37">
        <v>84391787.549999997</v>
      </c>
      <c r="N69" s="37">
        <v>53686177.260000005</v>
      </c>
      <c r="O69" s="37">
        <v>16634746.510000002</v>
      </c>
      <c r="P69" s="37">
        <f>15251317.97+43636371.08</f>
        <v>58887689.049999997</v>
      </c>
      <c r="Q69" s="76">
        <f t="shared" si="2"/>
        <v>450274787.63999999</v>
      </c>
      <c r="R69" s="31"/>
    </row>
    <row r="70" spans="2:18" ht="48" hidden="1" x14ac:dyDescent="0.3">
      <c r="B70" s="87" t="s">
        <v>60</v>
      </c>
      <c r="C70" s="34"/>
      <c r="D70" s="34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76">
        <f t="shared" si="2"/>
        <v>0</v>
      </c>
      <c r="R70" s="31"/>
    </row>
    <row r="71" spans="2:18" ht="60" hidden="1" x14ac:dyDescent="0.3">
      <c r="B71" s="87" t="s">
        <v>61</v>
      </c>
      <c r="C71" s="34"/>
      <c r="D71" s="34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76">
        <f t="shared" si="2"/>
        <v>0</v>
      </c>
      <c r="R71" s="31"/>
    </row>
    <row r="72" spans="2:18" ht="34.200000000000003" hidden="1" x14ac:dyDescent="0.3">
      <c r="B72" s="86" t="s">
        <v>62</v>
      </c>
      <c r="C72" s="53"/>
      <c r="D72" s="5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76">
        <f t="shared" si="2"/>
        <v>0</v>
      </c>
      <c r="R72" s="31"/>
    </row>
    <row r="73" spans="2:18" ht="24" hidden="1" x14ac:dyDescent="0.3">
      <c r="B73" s="87" t="s">
        <v>63</v>
      </c>
      <c r="C73" s="34"/>
      <c r="D73" s="34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76">
        <f t="shared" si="2"/>
        <v>0</v>
      </c>
      <c r="R73" s="31"/>
    </row>
    <row r="74" spans="2:18" ht="48" hidden="1" x14ac:dyDescent="0.3">
      <c r="B74" s="87" t="s">
        <v>64</v>
      </c>
      <c r="C74" s="34"/>
      <c r="D74" s="34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76">
        <f t="shared" si="2"/>
        <v>0</v>
      </c>
      <c r="R74" s="31"/>
    </row>
    <row r="75" spans="2:18" ht="22.8" hidden="1" x14ac:dyDescent="0.3">
      <c r="B75" s="86" t="s">
        <v>65</v>
      </c>
      <c r="C75" s="53"/>
      <c r="D75" s="5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76">
        <f t="shared" si="2"/>
        <v>0</v>
      </c>
      <c r="R75" s="31"/>
    </row>
    <row r="76" spans="2:18" ht="36" hidden="1" x14ac:dyDescent="0.3">
      <c r="B76" s="87" t="s">
        <v>66</v>
      </c>
      <c r="C76" s="34"/>
      <c r="D76" s="34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76">
        <f t="shared" si="2"/>
        <v>0</v>
      </c>
      <c r="R76" s="31"/>
    </row>
    <row r="77" spans="2:18" ht="36" hidden="1" x14ac:dyDescent="0.3">
      <c r="B77" s="87" t="s">
        <v>67</v>
      </c>
      <c r="C77" s="34"/>
      <c r="D77" s="34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76">
        <f t="shared" si="2"/>
        <v>0</v>
      </c>
      <c r="R77" s="31"/>
    </row>
    <row r="78" spans="2:18" ht="48" hidden="1" x14ac:dyDescent="0.3">
      <c r="B78" s="87" t="s">
        <v>68</v>
      </c>
      <c r="C78" s="34"/>
      <c r="D78" s="34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76">
        <f t="shared" si="2"/>
        <v>0</v>
      </c>
      <c r="R78" s="31"/>
    </row>
    <row r="79" spans="2:18" x14ac:dyDescent="0.3">
      <c r="B79" s="90" t="s">
        <v>35</v>
      </c>
      <c r="C79" s="52"/>
      <c r="D79" s="52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76">
        <f t="shared" si="2"/>
        <v>0</v>
      </c>
      <c r="R79" s="31"/>
    </row>
    <row r="80" spans="2:18" ht="22.8" hidden="1" x14ac:dyDescent="0.3">
      <c r="B80" s="86" t="s">
        <v>69</v>
      </c>
      <c r="C80" s="58"/>
      <c r="D80" s="58"/>
      <c r="E80" s="59"/>
      <c r="F80" s="59"/>
      <c r="G80" s="59"/>
      <c r="H80" s="59"/>
      <c r="I80" s="59"/>
      <c r="J80" s="59"/>
      <c r="K80" s="60"/>
      <c r="L80" s="60"/>
      <c r="M80" s="60"/>
      <c r="N80" s="60"/>
      <c r="O80" s="60"/>
      <c r="P80" s="60"/>
      <c r="Q80" s="76">
        <f t="shared" ref="Q80:Q91" si="11">SUM(E80:P80)</f>
        <v>0</v>
      </c>
      <c r="R80" s="31"/>
    </row>
    <row r="81" spans="2:18" ht="22.8" hidden="1" x14ac:dyDescent="0.3">
      <c r="B81" s="86" t="s">
        <v>70</v>
      </c>
      <c r="C81" s="53"/>
      <c r="D81" s="53"/>
      <c r="E81" s="61"/>
      <c r="F81" s="61"/>
      <c r="G81" s="61"/>
      <c r="H81" s="59"/>
      <c r="I81" s="59"/>
      <c r="J81" s="59"/>
      <c r="K81" s="59"/>
      <c r="L81" s="59"/>
      <c r="M81" s="59"/>
      <c r="N81" s="59"/>
      <c r="O81" s="59"/>
      <c r="P81" s="59"/>
      <c r="Q81" s="76">
        <f t="shared" si="11"/>
        <v>0</v>
      </c>
      <c r="R81" s="31"/>
    </row>
    <row r="82" spans="2:18" ht="36" hidden="1" x14ac:dyDescent="0.3">
      <c r="B82" s="87" t="s">
        <v>71</v>
      </c>
      <c r="C82" s="34"/>
      <c r="D82" s="34"/>
      <c r="E82" s="62"/>
      <c r="F82" s="62"/>
      <c r="G82" s="62"/>
      <c r="H82" s="37"/>
      <c r="I82" s="37"/>
      <c r="J82" s="37"/>
      <c r="K82" s="37"/>
      <c r="L82" s="37"/>
      <c r="M82" s="37"/>
      <c r="N82" s="37"/>
      <c r="O82" s="37"/>
      <c r="P82" s="37"/>
      <c r="Q82" s="76">
        <f t="shared" si="11"/>
        <v>0</v>
      </c>
      <c r="R82" s="31"/>
    </row>
    <row r="83" spans="2:18" ht="36" hidden="1" x14ac:dyDescent="0.3">
      <c r="B83" s="87" t="s">
        <v>72</v>
      </c>
      <c r="C83" s="34"/>
      <c r="D83" s="34"/>
      <c r="E83" s="62"/>
      <c r="F83" s="62"/>
      <c r="G83" s="62"/>
      <c r="H83" s="37"/>
      <c r="I83" s="37"/>
      <c r="J83" s="37"/>
      <c r="K83" s="37"/>
      <c r="L83" s="37"/>
      <c r="M83" s="37"/>
      <c r="N83" s="37"/>
      <c r="O83" s="37"/>
      <c r="P83" s="37"/>
      <c r="Q83" s="76">
        <f t="shared" si="11"/>
        <v>0</v>
      </c>
      <c r="R83" s="31"/>
    </row>
    <row r="84" spans="2:18" ht="22.8" hidden="1" x14ac:dyDescent="0.3">
      <c r="B84" s="86" t="s">
        <v>73</v>
      </c>
      <c r="C84" s="53"/>
      <c r="D84" s="53"/>
      <c r="E84" s="61"/>
      <c r="F84" s="61"/>
      <c r="G84" s="61"/>
      <c r="H84" s="59"/>
      <c r="I84" s="59"/>
      <c r="J84" s="59"/>
      <c r="K84" s="59"/>
      <c r="L84" s="59"/>
      <c r="M84" s="59"/>
      <c r="N84" s="59"/>
      <c r="O84" s="59"/>
      <c r="P84" s="59"/>
      <c r="Q84" s="76">
        <f t="shared" si="11"/>
        <v>0</v>
      </c>
      <c r="R84" s="31"/>
    </row>
    <row r="85" spans="2:18" ht="24" hidden="1" x14ac:dyDescent="0.3">
      <c r="B85" s="87" t="s">
        <v>74</v>
      </c>
      <c r="C85" s="34"/>
      <c r="D85" s="34"/>
      <c r="E85" s="62"/>
      <c r="F85" s="62"/>
      <c r="G85" s="62"/>
      <c r="H85" s="37"/>
      <c r="I85" s="37"/>
      <c r="J85" s="37"/>
      <c r="K85" s="37"/>
      <c r="L85" s="37"/>
      <c r="M85" s="37"/>
      <c r="N85" s="37"/>
      <c r="O85" s="37"/>
      <c r="P85" s="37"/>
      <c r="Q85" s="76">
        <f t="shared" si="11"/>
        <v>0</v>
      </c>
      <c r="R85" s="31"/>
    </row>
    <row r="86" spans="2:18" ht="36" hidden="1" x14ac:dyDescent="0.3">
      <c r="B86" s="87" t="s">
        <v>75</v>
      </c>
      <c r="C86" s="34"/>
      <c r="D86" s="34"/>
      <c r="E86" s="62"/>
      <c r="F86" s="62"/>
      <c r="G86" s="62"/>
      <c r="H86" s="37"/>
      <c r="I86" s="37"/>
      <c r="J86" s="37"/>
      <c r="K86" s="37"/>
      <c r="L86" s="37"/>
      <c r="M86" s="37"/>
      <c r="N86" s="37"/>
      <c r="O86" s="37"/>
      <c r="P86" s="37"/>
      <c r="Q86" s="76">
        <f t="shared" si="11"/>
        <v>0</v>
      </c>
      <c r="R86" s="31"/>
    </row>
    <row r="87" spans="2:18" ht="22.8" hidden="1" x14ac:dyDescent="0.3">
      <c r="B87" s="86" t="s">
        <v>76</v>
      </c>
      <c r="C87" s="53"/>
      <c r="D87" s="53"/>
      <c r="E87" s="61"/>
      <c r="F87" s="61"/>
      <c r="G87" s="61"/>
      <c r="H87" s="59"/>
      <c r="I87" s="59"/>
      <c r="J87" s="59"/>
      <c r="K87" s="59"/>
      <c r="L87" s="59"/>
      <c r="M87" s="59"/>
      <c r="N87" s="59"/>
      <c r="O87" s="59"/>
      <c r="P87" s="59"/>
      <c r="Q87" s="76">
        <f t="shared" si="11"/>
        <v>0</v>
      </c>
      <c r="R87" s="31"/>
    </row>
    <row r="88" spans="2:18" ht="36" hidden="1" x14ac:dyDescent="0.3">
      <c r="B88" s="87" t="s">
        <v>77</v>
      </c>
      <c r="C88" s="34"/>
      <c r="D88" s="34"/>
      <c r="E88" s="62"/>
      <c r="F88" s="62"/>
      <c r="G88" s="62"/>
      <c r="H88" s="37"/>
      <c r="I88" s="37"/>
      <c r="J88" s="37"/>
      <c r="K88" s="37"/>
      <c r="L88" s="37"/>
      <c r="M88" s="37"/>
      <c r="N88" s="37"/>
      <c r="O88" s="37"/>
      <c r="P88" s="37"/>
      <c r="Q88" s="76">
        <f t="shared" si="11"/>
        <v>0</v>
      </c>
      <c r="R88" s="31"/>
    </row>
    <row r="89" spans="2:18" ht="22.8" hidden="1" x14ac:dyDescent="0.3">
      <c r="B89" s="90" t="s">
        <v>78</v>
      </c>
      <c r="C89" s="53"/>
      <c r="D89" s="5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76">
        <f t="shared" si="11"/>
        <v>0</v>
      </c>
      <c r="R89" s="31"/>
    </row>
    <row r="90" spans="2:18" hidden="1" x14ac:dyDescent="0.3">
      <c r="B90" s="91"/>
      <c r="C90" s="41"/>
      <c r="D90" s="41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76">
        <f t="shared" si="11"/>
        <v>0</v>
      </c>
      <c r="R90" s="31"/>
    </row>
    <row r="91" spans="2:18" ht="34.200000000000003" x14ac:dyDescent="0.3">
      <c r="B91" s="90" t="s">
        <v>79</v>
      </c>
      <c r="C91" s="57">
        <f>+C15+C21+C31+C57+C67+C72+C75+C79+C80+C81+C84+C87+C89</f>
        <v>405743607.5</v>
      </c>
      <c r="D91" s="57">
        <f>+D15+D21+D31+D57+D67+D72+D75+D79+D80+D81+D84+D87+D89</f>
        <v>543533860</v>
      </c>
      <c r="E91" s="57">
        <f>+E15+E21+E31+E57+E67+E72+E75+E79+E80+E81+E84+E87+E89</f>
        <v>5530040.8099999996</v>
      </c>
      <c r="F91" s="57">
        <f t="shared" ref="F91:P91" si="12">+F15+F21+F31+F57+F67+F72+F75+F79+F80+F81+F84+F87+F89</f>
        <v>18196313.830000002</v>
      </c>
      <c r="G91" s="57">
        <f t="shared" si="12"/>
        <v>24132720.849999998</v>
      </c>
      <c r="H91" s="57">
        <f t="shared" si="12"/>
        <v>14965998.810000001</v>
      </c>
      <c r="I91" s="57">
        <f t="shared" si="12"/>
        <v>15649532.52</v>
      </c>
      <c r="J91" s="57">
        <f t="shared" si="12"/>
        <v>12330773.390000001</v>
      </c>
      <c r="K91" s="57">
        <f t="shared" si="12"/>
        <v>263716189.83999997</v>
      </c>
      <c r="L91" s="57">
        <f t="shared" si="12"/>
        <v>50776491.159999996</v>
      </c>
      <c r="M91" s="57">
        <f t="shared" si="12"/>
        <v>105705388.25</v>
      </c>
      <c r="N91" s="57">
        <f t="shared" si="12"/>
        <v>71671115.280000001</v>
      </c>
      <c r="O91" s="57">
        <f t="shared" si="12"/>
        <v>62115256.659999996</v>
      </c>
      <c r="P91" s="57">
        <f t="shared" si="12"/>
        <v>115737664.13</v>
      </c>
      <c r="Q91" s="76">
        <f t="shared" si="11"/>
        <v>760527485.52999985</v>
      </c>
      <c r="R91" s="31"/>
    </row>
    <row r="92" spans="2:18" x14ac:dyDescent="0.3">
      <c r="B92" s="16" t="s">
        <v>82</v>
      </c>
      <c r="C92" s="64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80"/>
      <c r="R92" s="66"/>
    </row>
    <row r="93" spans="2:18" x14ac:dyDescent="0.3">
      <c r="B93" s="16" t="s">
        <v>88</v>
      </c>
      <c r="C93" s="65"/>
      <c r="D93" s="67">
        <f>+C91+D91</f>
        <v>949277467.5</v>
      </c>
      <c r="E93" s="68">
        <f>+D93/D93</f>
        <v>1</v>
      </c>
      <c r="F93" s="69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80"/>
      <c r="R93" s="70"/>
    </row>
    <row r="94" spans="2:18" x14ac:dyDescent="0.3">
      <c r="B94" s="16" t="s">
        <v>84</v>
      </c>
      <c r="C94" s="65"/>
      <c r="D94" s="67">
        <f>+R92</f>
        <v>0</v>
      </c>
      <c r="E94" s="71">
        <f>+D94/D93</f>
        <v>0</v>
      </c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80"/>
      <c r="R94" s="70"/>
    </row>
    <row r="95" spans="2:18" x14ac:dyDescent="0.3">
      <c r="B95" s="16" t="s">
        <v>83</v>
      </c>
      <c r="C95" s="65"/>
      <c r="D95" s="72">
        <f>+D93-D94</f>
        <v>949277467.5</v>
      </c>
      <c r="E95" s="71">
        <f>+D95/D93</f>
        <v>1</v>
      </c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80"/>
      <c r="R95" s="70"/>
    </row>
    <row r="96" spans="2:18" x14ac:dyDescent="0.3">
      <c r="B96" s="25" t="s">
        <v>86</v>
      </c>
      <c r="Q96" s="74"/>
      <c r="R96" s="24"/>
    </row>
    <row r="97" spans="2:18" x14ac:dyDescent="0.3">
      <c r="B97" s="16" t="s">
        <v>87</v>
      </c>
      <c r="Q97" s="74"/>
      <c r="R97" s="17"/>
    </row>
    <row r="98" spans="2:18" x14ac:dyDescent="0.3">
      <c r="B98" s="16" t="s">
        <v>85</v>
      </c>
      <c r="Q98" s="74"/>
      <c r="R98" s="17"/>
    </row>
    <row r="99" spans="2:18" x14ac:dyDescent="0.3">
      <c r="B99" s="16"/>
      <c r="Q99" s="74"/>
      <c r="R99" s="17"/>
    </row>
    <row r="100" spans="2:18" x14ac:dyDescent="0.3">
      <c r="B100" s="16"/>
      <c r="Q100" s="74"/>
      <c r="R100" s="17"/>
    </row>
    <row r="101" spans="2:18" x14ac:dyDescent="0.3">
      <c r="B101" s="16"/>
      <c r="Q101" s="74"/>
      <c r="R101" s="17"/>
    </row>
    <row r="102" spans="2:18" x14ac:dyDescent="0.3">
      <c r="B102" s="16"/>
      <c r="Q102" s="74"/>
      <c r="R102" s="17"/>
    </row>
    <row r="103" spans="2:18" x14ac:dyDescent="0.3">
      <c r="B103" s="159" t="s">
        <v>154</v>
      </c>
      <c r="C103" s="160"/>
      <c r="G103" s="152" t="s">
        <v>156</v>
      </c>
      <c r="H103" s="152"/>
      <c r="O103" s="152" t="s">
        <v>153</v>
      </c>
      <c r="P103" s="152"/>
      <c r="Q103" s="155"/>
      <c r="R103" s="17"/>
    </row>
    <row r="104" spans="2:18" x14ac:dyDescent="0.3">
      <c r="B104" s="159" t="s">
        <v>155</v>
      </c>
      <c r="C104" s="160"/>
      <c r="G104" s="152" t="s">
        <v>157</v>
      </c>
      <c r="H104" s="152"/>
      <c r="O104" s="152" t="s">
        <v>135</v>
      </c>
      <c r="P104" s="152"/>
      <c r="Q104" s="155"/>
      <c r="R104" s="17"/>
    </row>
    <row r="105" spans="2:18" x14ac:dyDescent="0.3">
      <c r="B105" s="159" t="s">
        <v>133</v>
      </c>
      <c r="C105" s="160"/>
      <c r="G105" s="152" t="s">
        <v>133</v>
      </c>
      <c r="H105" s="152"/>
      <c r="O105" s="152" t="s">
        <v>136</v>
      </c>
      <c r="P105" s="152"/>
      <c r="Q105" s="155"/>
      <c r="R105" s="17"/>
    </row>
    <row r="106" spans="2:18" x14ac:dyDescent="0.3">
      <c r="B106" s="16"/>
      <c r="Q106" s="74"/>
      <c r="R106" s="17"/>
    </row>
    <row r="107" spans="2:18" ht="15" thickBot="1" x14ac:dyDescent="0.35"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81"/>
      <c r="R107" s="29"/>
    </row>
  </sheetData>
  <mergeCells count="15">
    <mergeCell ref="E12:I12"/>
    <mergeCell ref="B8:C8"/>
    <mergeCell ref="B9:C9"/>
    <mergeCell ref="B10:C10"/>
    <mergeCell ref="B11:C11"/>
    <mergeCell ref="B12:C12"/>
    <mergeCell ref="O103:Q103"/>
    <mergeCell ref="O104:Q104"/>
    <mergeCell ref="O105:Q105"/>
    <mergeCell ref="B103:C103"/>
    <mergeCell ref="B104:C104"/>
    <mergeCell ref="B105:C105"/>
    <mergeCell ref="G103:H103"/>
    <mergeCell ref="G104:H104"/>
    <mergeCell ref="G105:H10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0" fitToWidth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DD0-4353-4618-AB33-8CA2C664293F}">
  <dimension ref="B4:L30"/>
  <sheetViews>
    <sheetView workbookViewId="0">
      <selection activeCell="J15" sqref="J15:J16"/>
    </sheetView>
  </sheetViews>
  <sheetFormatPr baseColWidth="10" defaultRowHeight="14.4" x14ac:dyDescent="0.3"/>
  <cols>
    <col min="2" max="2" width="9.88671875" customWidth="1"/>
    <col min="3" max="3" width="13.44140625" customWidth="1"/>
    <col min="4" max="4" width="12.5546875" bestFit="1" customWidth="1"/>
    <col min="5" max="5" width="14.77734375" customWidth="1"/>
    <col min="8" max="8" width="12.5546875" bestFit="1" customWidth="1"/>
    <col min="9" max="9" width="14.5546875" style="11" bestFit="1" customWidth="1"/>
    <col min="11" max="11" width="13.44140625" bestFit="1" customWidth="1"/>
  </cols>
  <sheetData>
    <row r="4" spans="2:12" x14ac:dyDescent="0.3">
      <c r="C4" s="3">
        <v>2.1</v>
      </c>
      <c r="D4" s="3">
        <v>2.2000000000000002</v>
      </c>
      <c r="E4" s="3">
        <v>2.2999999999999998</v>
      </c>
      <c r="I4"/>
    </row>
    <row r="5" spans="2:12" x14ac:dyDescent="0.3">
      <c r="B5" s="2" t="s">
        <v>97</v>
      </c>
      <c r="C5" s="4">
        <v>3728703</v>
      </c>
      <c r="D5" s="4"/>
      <c r="E5" s="4"/>
      <c r="H5" s="1"/>
      <c r="I5" s="1"/>
      <c r="J5" s="1"/>
      <c r="K5" s="1"/>
      <c r="L5" s="1"/>
    </row>
    <row r="6" spans="2:12" x14ac:dyDescent="0.3">
      <c r="B6" s="2" t="s">
        <v>102</v>
      </c>
      <c r="C6" s="4">
        <v>5011045</v>
      </c>
      <c r="D6" s="4"/>
      <c r="E6" s="4"/>
      <c r="I6"/>
    </row>
    <row r="7" spans="2:12" x14ac:dyDescent="0.3">
      <c r="B7" s="2" t="s">
        <v>98</v>
      </c>
      <c r="C7" s="4">
        <v>58747</v>
      </c>
      <c r="D7" s="4"/>
      <c r="E7" s="4"/>
      <c r="I7"/>
    </row>
    <row r="8" spans="2:12" x14ac:dyDescent="0.3">
      <c r="B8" s="2" t="s">
        <v>103</v>
      </c>
      <c r="C8" s="4">
        <v>260000</v>
      </c>
      <c r="D8" s="4"/>
      <c r="E8" s="4"/>
      <c r="I8"/>
    </row>
    <row r="9" spans="2:12" x14ac:dyDescent="0.3">
      <c r="B9" s="2" t="s">
        <v>100</v>
      </c>
      <c r="C9" s="4">
        <v>620163.72</v>
      </c>
      <c r="D9" s="4"/>
      <c r="E9" s="4"/>
      <c r="L9" s="11"/>
    </row>
    <row r="10" spans="2:12" x14ac:dyDescent="0.3">
      <c r="B10" s="2" t="s">
        <v>99</v>
      </c>
      <c r="C10" s="4">
        <v>624693.16</v>
      </c>
      <c r="D10" s="4"/>
      <c r="E10" s="4"/>
      <c r="L10" s="11"/>
    </row>
    <row r="11" spans="2:12" x14ac:dyDescent="0.3">
      <c r="B11" s="2" t="s">
        <v>101</v>
      </c>
      <c r="C11" s="4">
        <v>76517.440000000002</v>
      </c>
      <c r="D11" s="4"/>
      <c r="E11" s="4"/>
      <c r="L11" s="11"/>
    </row>
    <row r="12" spans="2:12" x14ac:dyDescent="0.3">
      <c r="B12" s="5"/>
      <c r="C12" s="6">
        <f>SUM(C5:C11)</f>
        <v>10379869.32</v>
      </c>
      <c r="D12" s="6"/>
      <c r="E12" s="6"/>
      <c r="L12" s="11"/>
    </row>
    <row r="13" spans="2:12" x14ac:dyDescent="0.3">
      <c r="B13" s="2" t="s">
        <v>104</v>
      </c>
      <c r="C13" s="4"/>
      <c r="D13" s="4">
        <v>448584.96000000002</v>
      </c>
      <c r="E13" s="2"/>
    </row>
    <row r="14" spans="2:12" x14ac:dyDescent="0.3">
      <c r="B14" s="2" t="s">
        <v>105</v>
      </c>
      <c r="C14" s="4"/>
      <c r="D14" s="4">
        <v>41912.11</v>
      </c>
      <c r="E14" s="4"/>
    </row>
    <row r="15" spans="2:12" x14ac:dyDescent="0.3">
      <c r="B15" s="2" t="s">
        <v>106</v>
      </c>
      <c r="C15" s="4"/>
      <c r="D15" s="4">
        <v>51126.36</v>
      </c>
      <c r="E15" s="4"/>
    </row>
    <row r="16" spans="2:12" x14ac:dyDescent="0.3">
      <c r="B16" s="2" t="s">
        <v>107</v>
      </c>
      <c r="C16" s="4"/>
      <c r="D16" s="4">
        <v>1534000</v>
      </c>
      <c r="E16" s="4"/>
    </row>
    <row r="17" spans="2:5" x14ac:dyDescent="0.3">
      <c r="B17" s="2" t="s">
        <v>108</v>
      </c>
      <c r="C17" s="4"/>
      <c r="D17" s="4">
        <v>56500</v>
      </c>
      <c r="E17" s="4"/>
    </row>
    <row r="18" spans="2:5" x14ac:dyDescent="0.3">
      <c r="B18" s="2" t="s">
        <v>109</v>
      </c>
      <c r="C18" s="4"/>
      <c r="D18" s="4">
        <v>342436</v>
      </c>
      <c r="E18" s="4"/>
    </row>
    <row r="19" spans="2:5" x14ac:dyDescent="0.3">
      <c r="B19" s="2" t="s">
        <v>110</v>
      </c>
      <c r="C19" s="4"/>
      <c r="D19" s="4">
        <v>700000</v>
      </c>
      <c r="E19" s="4"/>
    </row>
    <row r="20" spans="2:5" x14ac:dyDescent="0.3">
      <c r="B20" s="2" t="s">
        <v>111</v>
      </c>
      <c r="C20" s="4"/>
      <c r="D20" s="4">
        <v>888840.06</v>
      </c>
      <c r="E20" s="4"/>
    </row>
    <row r="21" spans="2:5" x14ac:dyDescent="0.3">
      <c r="B21" s="3"/>
      <c r="C21" s="7"/>
      <c r="D21" s="7">
        <f>SUM(D13:D20)</f>
        <v>4063399.49</v>
      </c>
      <c r="E21" s="7"/>
    </row>
    <row r="22" spans="2:5" x14ac:dyDescent="0.3">
      <c r="B22" s="8" t="s">
        <v>113</v>
      </c>
      <c r="C22" s="9"/>
      <c r="D22" s="9"/>
      <c r="E22" s="9">
        <v>3630</v>
      </c>
    </row>
    <row r="23" spans="2:5" x14ac:dyDescent="0.3">
      <c r="B23" s="4" t="s">
        <v>112</v>
      </c>
      <c r="C23" s="4"/>
      <c r="D23" s="4"/>
      <c r="E23" s="4">
        <v>517000</v>
      </c>
    </row>
    <row r="24" spans="2:5" x14ac:dyDescent="0.3">
      <c r="B24" s="10"/>
      <c r="C24" s="10"/>
      <c r="D24" s="10"/>
      <c r="E24" s="10">
        <f>SUM(E22:E23)</f>
        <v>520630</v>
      </c>
    </row>
    <row r="25" spans="2:5" x14ac:dyDescent="0.3">
      <c r="B25" s="4"/>
      <c r="C25" s="4"/>
      <c r="D25" s="4"/>
      <c r="E25" s="4"/>
    </row>
    <row r="26" spans="2:5" x14ac:dyDescent="0.3">
      <c r="B26" s="4"/>
      <c r="C26" s="4"/>
      <c r="D26" s="4"/>
      <c r="E26" s="4"/>
    </row>
    <row r="27" spans="2:5" x14ac:dyDescent="0.3">
      <c r="B27" s="4"/>
      <c r="C27" s="4"/>
      <c r="D27" s="4"/>
      <c r="E27" s="4"/>
    </row>
    <row r="28" spans="2:5" x14ac:dyDescent="0.3">
      <c r="B28" s="4"/>
      <c r="C28" s="4"/>
      <c r="D28" s="4"/>
      <c r="E28" s="4"/>
    </row>
    <row r="29" spans="2:5" x14ac:dyDescent="0.3">
      <c r="B29" s="4"/>
      <c r="C29" s="4"/>
      <c r="D29" s="4"/>
      <c r="E29" s="4"/>
    </row>
    <row r="30" spans="2:5" x14ac:dyDescent="0.3">
      <c r="B30" s="4"/>
      <c r="C30" s="4"/>
      <c r="D30" s="4"/>
      <c r="E3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93C1-0750-41ED-B4C0-F8157A7FD076}">
  <sheetPr>
    <pageSetUpPr fitToPage="1"/>
  </sheetPr>
  <dimension ref="B1:F106"/>
  <sheetViews>
    <sheetView showGridLines="0" topLeftCell="A93" zoomScale="140" zoomScaleNormal="140" workbookViewId="0">
      <selection activeCell="B2" sqref="B2:F106"/>
    </sheetView>
  </sheetViews>
  <sheetFormatPr baseColWidth="10" defaultColWidth="14.5546875" defaultRowHeight="14.4" x14ac:dyDescent="0.3"/>
  <cols>
    <col min="2" max="2" width="48.33203125" customWidth="1"/>
    <col min="3" max="5" width="14.5546875" style="12"/>
    <col min="6" max="6" width="11" style="12" bestFit="1" customWidth="1"/>
  </cols>
  <sheetData>
    <row r="1" spans="2:6" ht="15" thickBot="1" x14ac:dyDescent="0.35"/>
    <row r="2" spans="2:6" x14ac:dyDescent="0.3">
      <c r="B2" s="13"/>
      <c r="C2" s="14"/>
      <c r="D2" s="14"/>
      <c r="E2" s="14"/>
      <c r="F2" s="73"/>
    </row>
    <row r="3" spans="2:6" x14ac:dyDescent="0.3">
      <c r="B3" s="16"/>
      <c r="F3" s="74"/>
    </row>
    <row r="4" spans="2:6" x14ac:dyDescent="0.3">
      <c r="B4" s="16"/>
      <c r="F4" s="74"/>
    </row>
    <row r="5" spans="2:6" x14ac:dyDescent="0.3">
      <c r="B5" s="16"/>
      <c r="F5" s="74"/>
    </row>
    <row r="6" spans="2:6" x14ac:dyDescent="0.3">
      <c r="B6" s="16"/>
      <c r="F6" s="74"/>
    </row>
    <row r="7" spans="2:6" x14ac:dyDescent="0.3">
      <c r="B7" s="16"/>
      <c r="F7" s="74"/>
    </row>
    <row r="8" spans="2:6" ht="18" x14ac:dyDescent="0.3">
      <c r="B8" s="153" t="s">
        <v>81</v>
      </c>
      <c r="C8" s="154"/>
      <c r="E8" s="18"/>
      <c r="F8" s="74"/>
    </row>
    <row r="9" spans="2:6" ht="18" x14ac:dyDescent="0.3">
      <c r="B9" s="153" t="s">
        <v>89</v>
      </c>
      <c r="C9" s="154"/>
      <c r="E9" s="18"/>
      <c r="F9" s="74"/>
    </row>
    <row r="10" spans="2:6" ht="18" x14ac:dyDescent="0.3">
      <c r="B10" s="153" t="s">
        <v>125</v>
      </c>
      <c r="C10" s="154"/>
      <c r="E10" s="19"/>
      <c r="F10" s="74"/>
    </row>
    <row r="11" spans="2:6" ht="15.6" x14ac:dyDescent="0.3">
      <c r="B11" s="148" t="s">
        <v>80</v>
      </c>
      <c r="C11" s="149"/>
      <c r="D11" s="20"/>
      <c r="E11" s="21"/>
      <c r="F11" s="74"/>
    </row>
    <row r="12" spans="2:6" x14ac:dyDescent="0.3">
      <c r="B12" s="146" t="s">
        <v>36</v>
      </c>
      <c r="C12" s="147"/>
      <c r="D12" s="22"/>
      <c r="E12" s="150" t="s">
        <v>91</v>
      </c>
      <c r="F12" s="151"/>
    </row>
    <row r="13" spans="2:6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4" t="s">
        <v>93</v>
      </c>
    </row>
    <row r="14" spans="2:6" x14ac:dyDescent="0.3">
      <c r="B14" s="85" t="s">
        <v>1</v>
      </c>
      <c r="C14" s="30"/>
      <c r="D14" s="30"/>
      <c r="E14" s="30"/>
      <c r="F14" s="75"/>
    </row>
    <row r="15" spans="2:6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76">
        <f t="shared" ref="F15:F56" si="1">SUM(E15:E15)</f>
        <v>4443523.6399999997</v>
      </c>
    </row>
    <row r="16" spans="2:6" ht="24" x14ac:dyDescent="0.3">
      <c r="B16" s="87" t="s">
        <v>3</v>
      </c>
      <c r="C16" s="34">
        <v>124441098.95</v>
      </c>
      <c r="D16" s="34"/>
      <c r="E16" s="35">
        <v>3650703</v>
      </c>
      <c r="F16" s="76">
        <f t="shared" si="1"/>
        <v>3650703</v>
      </c>
    </row>
    <row r="17" spans="2:6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76">
        <f t="shared" si="1"/>
        <v>245000</v>
      </c>
    </row>
    <row r="18" spans="2:6" x14ac:dyDescent="0.3">
      <c r="B18" s="87" t="s">
        <v>38</v>
      </c>
      <c r="C18" s="34"/>
      <c r="D18" s="34"/>
      <c r="E18" s="37"/>
      <c r="F18" s="76">
        <f t="shared" si="1"/>
        <v>0</v>
      </c>
    </row>
    <row r="19" spans="2:6" x14ac:dyDescent="0.3">
      <c r="B19" s="87" t="s">
        <v>5</v>
      </c>
      <c r="C19" s="34"/>
      <c r="D19" s="34"/>
      <c r="E19" s="37"/>
      <c r="F19" s="76">
        <f t="shared" si="1"/>
        <v>0</v>
      </c>
    </row>
    <row r="20" spans="2:6" ht="24" x14ac:dyDescent="0.3">
      <c r="B20" s="87" t="s">
        <v>6</v>
      </c>
      <c r="C20" s="34">
        <v>17046436.550000001</v>
      </c>
      <c r="D20" s="34"/>
      <c r="E20" s="39">
        <v>547820.64</v>
      </c>
      <c r="F20" s="76">
        <f t="shared" si="1"/>
        <v>547820.64</v>
      </c>
    </row>
    <row r="21" spans="2:6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76">
        <f t="shared" si="1"/>
        <v>569517.17000000004</v>
      </c>
    </row>
    <row r="22" spans="2:6" x14ac:dyDescent="0.3">
      <c r="B22" s="87" t="s">
        <v>8</v>
      </c>
      <c r="C22" s="34">
        <v>7035632</v>
      </c>
      <c r="D22" s="34"/>
      <c r="E22" s="37">
        <v>569517.17000000004</v>
      </c>
      <c r="F22" s="76">
        <f t="shared" si="1"/>
        <v>569517.17000000004</v>
      </c>
    </row>
    <row r="23" spans="2:6" x14ac:dyDescent="0.3">
      <c r="B23" s="87" t="s">
        <v>9</v>
      </c>
      <c r="C23" s="34">
        <f>3590000+200000</f>
        <v>3790000</v>
      </c>
      <c r="D23" s="34"/>
      <c r="E23" s="35">
        <v>0</v>
      </c>
      <c r="F23" s="76">
        <f t="shared" si="1"/>
        <v>0</v>
      </c>
    </row>
    <row r="24" spans="2:6" x14ac:dyDescent="0.3">
      <c r="B24" s="87" t="s">
        <v>10</v>
      </c>
      <c r="C24" s="34">
        <v>1466616</v>
      </c>
      <c r="D24" s="34"/>
      <c r="E24" s="35">
        <v>0</v>
      </c>
      <c r="F24" s="76">
        <f t="shared" si="1"/>
        <v>0</v>
      </c>
    </row>
    <row r="25" spans="2:6" x14ac:dyDescent="0.3">
      <c r="B25" s="87" t="s">
        <v>11</v>
      </c>
      <c r="C25" s="34"/>
      <c r="D25" s="42">
        <v>3000000</v>
      </c>
      <c r="E25" s="35"/>
      <c r="F25" s="76">
        <f t="shared" si="1"/>
        <v>0</v>
      </c>
    </row>
    <row r="26" spans="2:6" x14ac:dyDescent="0.3">
      <c r="B26" s="87" t="s">
        <v>12</v>
      </c>
      <c r="C26" s="34">
        <f>500000+1414359.99</f>
        <v>1914359.99</v>
      </c>
      <c r="D26" s="34"/>
      <c r="E26" s="35">
        <v>0</v>
      </c>
      <c r="F26" s="76">
        <f t="shared" si="1"/>
        <v>0</v>
      </c>
    </row>
    <row r="27" spans="2:6" x14ac:dyDescent="0.3">
      <c r="B27" s="87" t="s">
        <v>13</v>
      </c>
      <c r="C27" s="34">
        <v>1116797</v>
      </c>
      <c r="D27" s="34"/>
      <c r="E27" s="35">
        <v>0</v>
      </c>
      <c r="F27" s="76">
        <f t="shared" si="1"/>
        <v>0</v>
      </c>
    </row>
    <row r="28" spans="2:6" ht="24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76">
        <f t="shared" si="1"/>
        <v>0</v>
      </c>
    </row>
    <row r="29" spans="2:6" ht="24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76">
        <f t="shared" si="1"/>
        <v>0</v>
      </c>
    </row>
    <row r="30" spans="2:6" ht="24" x14ac:dyDescent="0.3">
      <c r="B30" s="87" t="s">
        <v>39</v>
      </c>
      <c r="C30" s="34">
        <v>3734500</v>
      </c>
      <c r="D30" s="34"/>
      <c r="E30" s="35">
        <v>0</v>
      </c>
      <c r="F30" s="76">
        <f t="shared" si="1"/>
        <v>0</v>
      </c>
    </row>
    <row r="31" spans="2:6" ht="15" thickBot="1" x14ac:dyDescent="0.35">
      <c r="B31" s="88" t="s">
        <v>16</v>
      </c>
      <c r="C31" s="45">
        <f t="shared" ref="C31:D31" si="2">+C32+C33+C34+C35+C36+C37+C38+C39+C40</f>
        <v>13882794.99</v>
      </c>
      <c r="D31" s="45">
        <f t="shared" si="2"/>
        <v>0</v>
      </c>
      <c r="E31" s="45">
        <f>+E32+E33+E34+E35+E36+E37+E38+E39+E40</f>
        <v>517000</v>
      </c>
      <c r="F31" s="77">
        <f t="shared" si="1"/>
        <v>517000</v>
      </c>
    </row>
    <row r="32" spans="2:6" ht="24" x14ac:dyDescent="0.3">
      <c r="B32" s="89" t="s">
        <v>17</v>
      </c>
      <c r="C32" s="47">
        <v>779235.05</v>
      </c>
      <c r="D32" s="47"/>
      <c r="E32" s="48">
        <v>0</v>
      </c>
      <c r="F32" s="78">
        <f t="shared" si="1"/>
        <v>0</v>
      </c>
    </row>
    <row r="33" spans="2:6" x14ac:dyDescent="0.3">
      <c r="B33" s="87" t="s">
        <v>18</v>
      </c>
      <c r="C33" s="34">
        <v>1733000</v>
      </c>
      <c r="D33" s="34"/>
      <c r="E33" s="37">
        <v>0</v>
      </c>
      <c r="F33" s="76">
        <f t="shared" si="1"/>
        <v>0</v>
      </c>
    </row>
    <row r="34" spans="2:6" x14ac:dyDescent="0.3">
      <c r="B34" s="87" t="s">
        <v>19</v>
      </c>
      <c r="C34" s="34">
        <v>587610.25</v>
      </c>
      <c r="D34" s="34"/>
      <c r="E34" s="37">
        <v>0</v>
      </c>
      <c r="F34" s="76">
        <f t="shared" si="1"/>
        <v>0</v>
      </c>
    </row>
    <row r="35" spans="2:6" x14ac:dyDescent="0.3">
      <c r="B35" s="87" t="s">
        <v>20</v>
      </c>
      <c r="C35" s="34"/>
      <c r="D35" s="34"/>
      <c r="E35" s="37"/>
      <c r="F35" s="76">
        <f t="shared" si="1"/>
        <v>0</v>
      </c>
    </row>
    <row r="36" spans="2:6" x14ac:dyDescent="0.3">
      <c r="B36" s="87" t="s">
        <v>21</v>
      </c>
      <c r="C36" s="34">
        <v>225492</v>
      </c>
      <c r="D36" s="34"/>
      <c r="E36" s="37">
        <v>0</v>
      </c>
      <c r="F36" s="76">
        <f t="shared" si="1"/>
        <v>0</v>
      </c>
    </row>
    <row r="37" spans="2:6" ht="24" x14ac:dyDescent="0.3">
      <c r="B37" s="87" t="s">
        <v>22</v>
      </c>
      <c r="C37" s="34">
        <v>556130</v>
      </c>
      <c r="D37" s="34"/>
      <c r="E37" s="37">
        <v>0</v>
      </c>
      <c r="F37" s="76">
        <f t="shared" si="1"/>
        <v>0</v>
      </c>
    </row>
    <row r="38" spans="2:6" ht="24" x14ac:dyDescent="0.3">
      <c r="B38" s="87" t="s">
        <v>23</v>
      </c>
      <c r="C38" s="34">
        <f>6500000+178280</f>
        <v>6678280</v>
      </c>
      <c r="D38" s="34"/>
      <c r="E38" s="37">
        <v>517000</v>
      </c>
      <c r="F38" s="76">
        <f t="shared" si="1"/>
        <v>517000</v>
      </c>
    </row>
    <row r="39" spans="2:6" ht="24" x14ac:dyDescent="0.3">
      <c r="B39" s="87" t="s">
        <v>40</v>
      </c>
      <c r="C39" s="34"/>
      <c r="D39" s="34"/>
      <c r="E39" s="37"/>
      <c r="F39" s="76">
        <f t="shared" si="1"/>
        <v>0</v>
      </c>
    </row>
    <row r="40" spans="2:6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76">
        <f t="shared" si="1"/>
        <v>0</v>
      </c>
    </row>
    <row r="41" spans="2:6" ht="22.8" hidden="1" x14ac:dyDescent="0.3">
      <c r="B41" s="86" t="s">
        <v>25</v>
      </c>
      <c r="C41" s="52"/>
      <c r="D41" s="52"/>
      <c r="E41" s="52">
        <f t="shared" ref="E41" si="3">SUM(E42:E48)</f>
        <v>0</v>
      </c>
      <c r="F41" s="76">
        <f t="shared" si="1"/>
        <v>0</v>
      </c>
    </row>
    <row r="42" spans="2:6" ht="36" hidden="1" x14ac:dyDescent="0.3">
      <c r="B42" s="87" t="s">
        <v>26</v>
      </c>
      <c r="C42" s="34"/>
      <c r="D42" s="34"/>
      <c r="E42" s="37"/>
      <c r="F42" s="76">
        <f t="shared" si="1"/>
        <v>0</v>
      </c>
    </row>
    <row r="43" spans="2:6" ht="48" hidden="1" x14ac:dyDescent="0.3">
      <c r="B43" s="87" t="s">
        <v>41</v>
      </c>
      <c r="C43" s="34"/>
      <c r="D43" s="34"/>
      <c r="E43" s="37"/>
      <c r="F43" s="76">
        <f t="shared" si="1"/>
        <v>0</v>
      </c>
    </row>
    <row r="44" spans="2:6" ht="48" hidden="1" x14ac:dyDescent="0.3">
      <c r="B44" s="87" t="s">
        <v>42</v>
      </c>
      <c r="C44" s="34"/>
      <c r="D44" s="34"/>
      <c r="E44" s="37"/>
      <c r="F44" s="76">
        <f t="shared" si="1"/>
        <v>0</v>
      </c>
    </row>
    <row r="45" spans="2:6" ht="48" hidden="1" x14ac:dyDescent="0.3">
      <c r="B45" s="87" t="s">
        <v>43</v>
      </c>
      <c r="C45" s="34"/>
      <c r="D45" s="34"/>
      <c r="E45" s="37"/>
      <c r="F45" s="76">
        <f t="shared" si="1"/>
        <v>0</v>
      </c>
    </row>
    <row r="46" spans="2:6" ht="60" hidden="1" x14ac:dyDescent="0.3">
      <c r="B46" s="87" t="s">
        <v>44</v>
      </c>
      <c r="C46" s="34"/>
      <c r="D46" s="34"/>
      <c r="E46" s="37"/>
      <c r="F46" s="76">
        <f t="shared" si="1"/>
        <v>0</v>
      </c>
    </row>
    <row r="47" spans="2:6" ht="36" hidden="1" x14ac:dyDescent="0.3">
      <c r="B47" s="87" t="s">
        <v>27</v>
      </c>
      <c r="C47" s="34"/>
      <c r="D47" s="34"/>
      <c r="E47" s="37"/>
      <c r="F47" s="76">
        <f t="shared" si="1"/>
        <v>0</v>
      </c>
    </row>
    <row r="48" spans="2:6" ht="48" hidden="1" x14ac:dyDescent="0.3">
      <c r="B48" s="87" t="s">
        <v>45</v>
      </c>
      <c r="C48" s="34"/>
      <c r="D48" s="34"/>
      <c r="E48" s="37"/>
      <c r="F48" s="76">
        <f t="shared" si="1"/>
        <v>0</v>
      </c>
    </row>
    <row r="49" spans="2:6" ht="22.8" hidden="1" x14ac:dyDescent="0.3">
      <c r="B49" s="86" t="s">
        <v>46</v>
      </c>
      <c r="C49" s="53"/>
      <c r="D49" s="53"/>
      <c r="E49" s="53"/>
      <c r="F49" s="76">
        <f t="shared" si="1"/>
        <v>0</v>
      </c>
    </row>
    <row r="50" spans="2:6" ht="36" hidden="1" x14ac:dyDescent="0.3">
      <c r="B50" s="87" t="s">
        <v>47</v>
      </c>
      <c r="C50" s="34"/>
      <c r="D50" s="34"/>
      <c r="E50" s="37"/>
      <c r="F50" s="76">
        <f t="shared" si="1"/>
        <v>0</v>
      </c>
    </row>
    <row r="51" spans="2:6" ht="48" hidden="1" x14ac:dyDescent="0.3">
      <c r="B51" s="87" t="s">
        <v>48</v>
      </c>
      <c r="C51" s="34"/>
      <c r="D51" s="34"/>
      <c r="E51" s="37"/>
      <c r="F51" s="76">
        <f t="shared" si="1"/>
        <v>0</v>
      </c>
    </row>
    <row r="52" spans="2:6" ht="48" hidden="1" x14ac:dyDescent="0.3">
      <c r="B52" s="87" t="s">
        <v>49</v>
      </c>
      <c r="C52" s="34"/>
      <c r="D52" s="34"/>
      <c r="E52" s="37"/>
      <c r="F52" s="76">
        <f t="shared" si="1"/>
        <v>0</v>
      </c>
    </row>
    <row r="53" spans="2:6" ht="48" hidden="1" x14ac:dyDescent="0.3">
      <c r="B53" s="87" t="s">
        <v>50</v>
      </c>
      <c r="C53" s="34"/>
      <c r="D53" s="34"/>
      <c r="E53" s="37"/>
      <c r="F53" s="76">
        <f t="shared" si="1"/>
        <v>0</v>
      </c>
    </row>
    <row r="54" spans="2:6" ht="60" hidden="1" x14ac:dyDescent="0.3">
      <c r="B54" s="87" t="s">
        <v>51</v>
      </c>
      <c r="C54" s="34"/>
      <c r="D54" s="34"/>
      <c r="E54" s="37"/>
      <c r="F54" s="76">
        <f t="shared" si="1"/>
        <v>0</v>
      </c>
    </row>
    <row r="55" spans="2:6" ht="36" hidden="1" x14ac:dyDescent="0.3">
      <c r="B55" s="87" t="s">
        <v>52</v>
      </c>
      <c r="C55" s="34"/>
      <c r="D55" s="34"/>
      <c r="E55" s="37"/>
      <c r="F55" s="76">
        <f t="shared" si="1"/>
        <v>0</v>
      </c>
    </row>
    <row r="56" spans="2:6" ht="48" hidden="1" x14ac:dyDescent="0.3">
      <c r="B56" s="87" t="s">
        <v>53</v>
      </c>
      <c r="C56" s="34"/>
      <c r="D56" s="34"/>
      <c r="E56" s="37"/>
      <c r="F56" s="76">
        <f t="shared" si="1"/>
        <v>0</v>
      </c>
    </row>
    <row r="57" spans="2:6" ht="22.8" x14ac:dyDescent="0.3">
      <c r="B57" s="86" t="s">
        <v>28</v>
      </c>
      <c r="C57" s="40">
        <f t="shared" ref="C57:D57" si="4">+C58+C59+C60+C61+C62+C63+C64+C65+C66</f>
        <v>6123000</v>
      </c>
      <c r="D57" s="40">
        <f t="shared" si="4"/>
        <v>0</v>
      </c>
      <c r="E57" s="40">
        <f>+E58+E59+E60+E61+E62+E63+E64+E65+E66</f>
        <v>0</v>
      </c>
      <c r="F57" s="79">
        <f t="shared" ref="F57" si="5">+F58+F59+F60+F61+F62+F63+F64+F65+F66</f>
        <v>0</v>
      </c>
    </row>
    <row r="58" spans="2:6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76">
        <f t="shared" ref="F58:F66" si="6">SUM(E58:E58)</f>
        <v>0</v>
      </c>
    </row>
    <row r="59" spans="2:6" ht="24" x14ac:dyDescent="0.3">
      <c r="B59" s="87" t="s">
        <v>30</v>
      </c>
      <c r="C59" s="42">
        <v>1103106.83</v>
      </c>
      <c r="D59" s="42"/>
      <c r="E59" s="37">
        <v>0</v>
      </c>
      <c r="F59" s="76">
        <f t="shared" si="6"/>
        <v>0</v>
      </c>
    </row>
    <row r="60" spans="2:6" ht="24" x14ac:dyDescent="0.3">
      <c r="B60" s="87" t="s">
        <v>31</v>
      </c>
      <c r="C60" s="34">
        <v>42861.77</v>
      </c>
      <c r="D60" s="34"/>
      <c r="E60" s="37">
        <v>0</v>
      </c>
      <c r="F60" s="76">
        <f t="shared" si="6"/>
        <v>0</v>
      </c>
    </row>
    <row r="61" spans="2:6" ht="24" x14ac:dyDescent="0.3">
      <c r="B61" s="87" t="s">
        <v>32</v>
      </c>
      <c r="C61" s="34">
        <v>25488</v>
      </c>
      <c r="D61" s="34"/>
      <c r="E61" s="37">
        <v>0</v>
      </c>
      <c r="F61" s="76">
        <f t="shared" si="6"/>
        <v>0</v>
      </c>
    </row>
    <row r="62" spans="2:6" ht="24" x14ac:dyDescent="0.3">
      <c r="B62" s="87" t="s">
        <v>33</v>
      </c>
      <c r="C62" s="34">
        <f>15000+1350261.23</f>
        <v>1365261.23</v>
      </c>
      <c r="D62" s="34"/>
      <c r="E62" s="37">
        <v>0</v>
      </c>
      <c r="F62" s="76">
        <f t="shared" si="6"/>
        <v>0</v>
      </c>
    </row>
    <row r="63" spans="2:6" ht="24" hidden="1" x14ac:dyDescent="0.3">
      <c r="B63" s="87" t="s">
        <v>54</v>
      </c>
      <c r="C63" s="34"/>
      <c r="D63" s="34"/>
      <c r="E63" s="37"/>
      <c r="F63" s="76">
        <f t="shared" si="6"/>
        <v>0</v>
      </c>
    </row>
    <row r="64" spans="2:6" ht="36" hidden="1" x14ac:dyDescent="0.3">
      <c r="B64" s="87" t="s">
        <v>55</v>
      </c>
      <c r="C64" s="34"/>
      <c r="D64" s="34"/>
      <c r="E64" s="37"/>
      <c r="F64" s="76">
        <f t="shared" si="6"/>
        <v>0</v>
      </c>
    </row>
    <row r="65" spans="2:6" ht="24" hidden="1" x14ac:dyDescent="0.3">
      <c r="B65" s="87" t="s">
        <v>34</v>
      </c>
      <c r="C65" s="34"/>
      <c r="D65" s="34"/>
      <c r="E65" s="37"/>
      <c r="F65" s="76">
        <f t="shared" si="6"/>
        <v>0</v>
      </c>
    </row>
    <row r="66" spans="2:6" ht="48" hidden="1" x14ac:dyDescent="0.3">
      <c r="B66" s="87" t="s">
        <v>56</v>
      </c>
      <c r="C66" s="34"/>
      <c r="D66" s="34"/>
      <c r="E66" s="37"/>
      <c r="F66" s="76">
        <f t="shared" si="6"/>
        <v>0</v>
      </c>
    </row>
    <row r="67" spans="2:6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79">
        <f t="shared" ref="F67" si="7">+F68+F69+F70</f>
        <v>0</v>
      </c>
    </row>
    <row r="68" spans="2:6" x14ac:dyDescent="0.3">
      <c r="B68" s="87" t="s">
        <v>58</v>
      </c>
      <c r="C68" s="34"/>
      <c r="D68" s="42">
        <f>34853359.71+28227538.93</f>
        <v>63080898.640000001</v>
      </c>
      <c r="E68" s="37"/>
      <c r="F68" s="76">
        <f t="shared" ref="F68:F91" si="8">SUM(E68:E68)</f>
        <v>0</v>
      </c>
    </row>
    <row r="69" spans="2:6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76">
        <f t="shared" si="8"/>
        <v>0</v>
      </c>
    </row>
    <row r="70" spans="2:6" ht="48" hidden="1" x14ac:dyDescent="0.3">
      <c r="B70" s="87" t="s">
        <v>60</v>
      </c>
      <c r="C70" s="34"/>
      <c r="D70" s="34"/>
      <c r="E70" s="37"/>
      <c r="F70" s="76">
        <f t="shared" si="8"/>
        <v>0</v>
      </c>
    </row>
    <row r="71" spans="2:6" ht="60" hidden="1" x14ac:dyDescent="0.3">
      <c r="B71" s="87" t="s">
        <v>61</v>
      </c>
      <c r="C71" s="34"/>
      <c r="D71" s="34"/>
      <c r="E71" s="37"/>
      <c r="F71" s="76">
        <f t="shared" si="8"/>
        <v>0</v>
      </c>
    </row>
    <row r="72" spans="2:6" ht="34.200000000000003" hidden="1" x14ac:dyDescent="0.3">
      <c r="B72" s="86" t="s">
        <v>62</v>
      </c>
      <c r="C72" s="53"/>
      <c r="D72" s="53"/>
      <c r="E72" s="40"/>
      <c r="F72" s="76">
        <f t="shared" si="8"/>
        <v>0</v>
      </c>
    </row>
    <row r="73" spans="2:6" ht="24" hidden="1" x14ac:dyDescent="0.3">
      <c r="B73" s="87" t="s">
        <v>63</v>
      </c>
      <c r="C73" s="34"/>
      <c r="D73" s="34"/>
      <c r="E73" s="37"/>
      <c r="F73" s="76">
        <f t="shared" si="8"/>
        <v>0</v>
      </c>
    </row>
    <row r="74" spans="2:6" ht="48" hidden="1" x14ac:dyDescent="0.3">
      <c r="B74" s="87" t="s">
        <v>64</v>
      </c>
      <c r="C74" s="34"/>
      <c r="D74" s="34"/>
      <c r="E74" s="37"/>
      <c r="F74" s="76">
        <f t="shared" si="8"/>
        <v>0</v>
      </c>
    </row>
    <row r="75" spans="2:6" ht="22.8" hidden="1" x14ac:dyDescent="0.3">
      <c r="B75" s="86" t="s">
        <v>65</v>
      </c>
      <c r="C75" s="53"/>
      <c r="D75" s="53"/>
      <c r="E75" s="40"/>
      <c r="F75" s="76">
        <f t="shared" si="8"/>
        <v>0</v>
      </c>
    </row>
    <row r="76" spans="2:6" ht="36" hidden="1" x14ac:dyDescent="0.3">
      <c r="B76" s="87" t="s">
        <v>66</v>
      </c>
      <c r="C76" s="34"/>
      <c r="D76" s="34"/>
      <c r="E76" s="37"/>
      <c r="F76" s="76">
        <f t="shared" si="8"/>
        <v>0</v>
      </c>
    </row>
    <row r="77" spans="2:6" ht="36" hidden="1" x14ac:dyDescent="0.3">
      <c r="B77" s="87" t="s">
        <v>67</v>
      </c>
      <c r="C77" s="34"/>
      <c r="D77" s="34"/>
      <c r="E77" s="37"/>
      <c r="F77" s="76">
        <f t="shared" si="8"/>
        <v>0</v>
      </c>
    </row>
    <row r="78" spans="2:6" ht="48" hidden="1" x14ac:dyDescent="0.3">
      <c r="B78" s="87" t="s">
        <v>68</v>
      </c>
      <c r="C78" s="34"/>
      <c r="D78" s="34"/>
      <c r="E78" s="37"/>
      <c r="F78" s="76">
        <f t="shared" si="8"/>
        <v>0</v>
      </c>
    </row>
    <row r="79" spans="2:6" x14ac:dyDescent="0.3">
      <c r="B79" s="90" t="s">
        <v>35</v>
      </c>
      <c r="C79" s="52"/>
      <c r="D79" s="52"/>
      <c r="E79" s="57"/>
      <c r="F79" s="76">
        <f t="shared" si="8"/>
        <v>0</v>
      </c>
    </row>
    <row r="80" spans="2:6" ht="22.8" hidden="1" x14ac:dyDescent="0.3">
      <c r="B80" s="86" t="s">
        <v>69</v>
      </c>
      <c r="C80" s="58"/>
      <c r="D80" s="58"/>
      <c r="E80" s="59"/>
      <c r="F80" s="76">
        <f t="shared" si="8"/>
        <v>0</v>
      </c>
    </row>
    <row r="81" spans="2:6" ht="22.8" hidden="1" x14ac:dyDescent="0.3">
      <c r="B81" s="86" t="s">
        <v>70</v>
      </c>
      <c r="C81" s="53"/>
      <c r="D81" s="53"/>
      <c r="E81" s="61"/>
      <c r="F81" s="76">
        <f t="shared" si="8"/>
        <v>0</v>
      </c>
    </row>
    <row r="82" spans="2:6" ht="36" hidden="1" x14ac:dyDescent="0.3">
      <c r="B82" s="87" t="s">
        <v>71</v>
      </c>
      <c r="C82" s="34"/>
      <c r="D82" s="34"/>
      <c r="E82" s="62"/>
      <c r="F82" s="76">
        <f t="shared" si="8"/>
        <v>0</v>
      </c>
    </row>
    <row r="83" spans="2:6" ht="36" hidden="1" x14ac:dyDescent="0.3">
      <c r="B83" s="87" t="s">
        <v>72</v>
      </c>
      <c r="C83" s="34"/>
      <c r="D83" s="34"/>
      <c r="E83" s="62"/>
      <c r="F83" s="76">
        <f t="shared" si="8"/>
        <v>0</v>
      </c>
    </row>
    <row r="84" spans="2:6" ht="22.8" hidden="1" x14ac:dyDescent="0.3">
      <c r="B84" s="86" t="s">
        <v>73</v>
      </c>
      <c r="C84" s="53"/>
      <c r="D84" s="53"/>
      <c r="E84" s="61"/>
      <c r="F84" s="76">
        <f t="shared" si="8"/>
        <v>0</v>
      </c>
    </row>
    <row r="85" spans="2:6" ht="24" hidden="1" x14ac:dyDescent="0.3">
      <c r="B85" s="87" t="s">
        <v>74</v>
      </c>
      <c r="C85" s="34"/>
      <c r="D85" s="34"/>
      <c r="E85" s="62"/>
      <c r="F85" s="76">
        <f t="shared" si="8"/>
        <v>0</v>
      </c>
    </row>
    <row r="86" spans="2:6" ht="36" hidden="1" x14ac:dyDescent="0.3">
      <c r="B86" s="87" t="s">
        <v>75</v>
      </c>
      <c r="C86" s="34"/>
      <c r="D86" s="34"/>
      <c r="E86" s="62"/>
      <c r="F86" s="76">
        <f t="shared" si="8"/>
        <v>0</v>
      </c>
    </row>
    <row r="87" spans="2:6" ht="22.8" hidden="1" x14ac:dyDescent="0.3">
      <c r="B87" s="86" t="s">
        <v>76</v>
      </c>
      <c r="C87" s="53"/>
      <c r="D87" s="53"/>
      <c r="E87" s="61"/>
      <c r="F87" s="76">
        <f t="shared" si="8"/>
        <v>0</v>
      </c>
    </row>
    <row r="88" spans="2:6" ht="36" hidden="1" x14ac:dyDescent="0.3">
      <c r="B88" s="87" t="s">
        <v>77</v>
      </c>
      <c r="C88" s="34"/>
      <c r="D88" s="34"/>
      <c r="E88" s="62"/>
      <c r="F88" s="76">
        <f t="shared" si="8"/>
        <v>0</v>
      </c>
    </row>
    <row r="89" spans="2:6" ht="22.8" hidden="1" x14ac:dyDescent="0.3">
      <c r="B89" s="90" t="s">
        <v>78</v>
      </c>
      <c r="C89" s="53"/>
      <c r="D89" s="53"/>
      <c r="E89" s="63"/>
      <c r="F89" s="76">
        <f t="shared" si="8"/>
        <v>0</v>
      </c>
    </row>
    <row r="90" spans="2:6" hidden="1" x14ac:dyDescent="0.3">
      <c r="B90" s="91"/>
      <c r="C90" s="41"/>
      <c r="D90" s="41"/>
      <c r="E90" s="39"/>
      <c r="F90" s="76">
        <f t="shared" si="8"/>
        <v>0</v>
      </c>
    </row>
    <row r="91" spans="2:6" ht="22.8" x14ac:dyDescent="0.3">
      <c r="B91" s="90" t="s">
        <v>79</v>
      </c>
      <c r="C91" s="57">
        <f>+C15+C21+C31+C57+C67+C72+C75+C79+C80+C81+C84+C87+C89</f>
        <v>405743607.5</v>
      </c>
      <c r="D91" s="57">
        <f>+D15+D21+D31+D57+D67+D72+D75+D79+D80+D81+D84+D87+D89</f>
        <v>543533860</v>
      </c>
      <c r="E91" s="57">
        <f>+E15+E21+E31+E57+E67+E72+E75+E79+E80+E81+E84+E87+E89</f>
        <v>5530040.8099999996</v>
      </c>
      <c r="F91" s="76">
        <f t="shared" si="8"/>
        <v>5530040.8099999996</v>
      </c>
    </row>
    <row r="92" spans="2:6" x14ac:dyDescent="0.3">
      <c r="B92" s="16" t="s">
        <v>82</v>
      </c>
      <c r="C92" s="64"/>
      <c r="D92" s="65"/>
      <c r="E92" s="65"/>
      <c r="F92" s="80"/>
    </row>
    <row r="93" spans="2:6" ht="35.4" customHeight="1" x14ac:dyDescent="0.3">
      <c r="B93" s="142" t="s">
        <v>88</v>
      </c>
      <c r="C93" s="143"/>
      <c r="D93" s="143"/>
      <c r="E93" s="143"/>
      <c r="F93" s="144"/>
    </row>
    <row r="94" spans="2:6" ht="34.799999999999997" customHeight="1" x14ac:dyDescent="0.3">
      <c r="B94" s="142" t="s">
        <v>142</v>
      </c>
      <c r="C94" s="143"/>
      <c r="D94" s="143"/>
      <c r="E94" s="143"/>
      <c r="F94" s="144"/>
    </row>
    <row r="95" spans="2:6" x14ac:dyDescent="0.3">
      <c r="B95" s="139" t="s">
        <v>86</v>
      </c>
      <c r="C95" s="140"/>
      <c r="D95" s="140"/>
      <c r="E95" s="140"/>
      <c r="F95" s="141"/>
    </row>
    <row r="96" spans="2:6" ht="31.8" customHeight="1" x14ac:dyDescent="0.3">
      <c r="B96" s="142" t="s">
        <v>87</v>
      </c>
      <c r="C96" s="143"/>
      <c r="D96" s="143"/>
      <c r="E96" s="143"/>
      <c r="F96" s="144"/>
    </row>
    <row r="97" spans="2:6" x14ac:dyDescent="0.3">
      <c r="B97" s="26" t="s">
        <v>85</v>
      </c>
      <c r="C97" s="18"/>
      <c r="D97" s="18"/>
      <c r="E97" s="18"/>
      <c r="F97" s="100"/>
    </row>
    <row r="98" spans="2:6" x14ac:dyDescent="0.3">
      <c r="B98" s="16"/>
      <c r="F98" s="74"/>
    </row>
    <row r="99" spans="2:6" x14ac:dyDescent="0.3">
      <c r="B99" s="16"/>
      <c r="F99" s="74"/>
    </row>
    <row r="100" spans="2:6" x14ac:dyDescent="0.3">
      <c r="B100" s="16" t="s">
        <v>137</v>
      </c>
      <c r="E100" s="152" t="s">
        <v>139</v>
      </c>
      <c r="F100" s="155"/>
    </row>
    <row r="101" spans="2:6" x14ac:dyDescent="0.3">
      <c r="B101" s="16" t="s">
        <v>129</v>
      </c>
      <c r="E101" s="152" t="s">
        <v>132</v>
      </c>
      <c r="F101" s="155"/>
    </row>
    <row r="102" spans="2:6" x14ac:dyDescent="0.3">
      <c r="B102" s="26" t="s">
        <v>138</v>
      </c>
      <c r="E102" s="152" t="s">
        <v>138</v>
      </c>
      <c r="F102" s="155"/>
    </row>
    <row r="103" spans="2:6" x14ac:dyDescent="0.3">
      <c r="B103" s="26"/>
      <c r="F103" s="74"/>
    </row>
    <row r="104" spans="2:6" x14ac:dyDescent="0.3">
      <c r="B104" s="16"/>
      <c r="C104" s="152" t="s">
        <v>140</v>
      </c>
      <c r="D104" s="152"/>
      <c r="F104" s="74"/>
    </row>
    <row r="105" spans="2:6" x14ac:dyDescent="0.3">
      <c r="B105" s="16"/>
      <c r="C105" s="152" t="s">
        <v>141</v>
      </c>
      <c r="D105" s="152"/>
      <c r="F105" s="74"/>
    </row>
    <row r="106" spans="2:6" ht="15" thickBot="1" x14ac:dyDescent="0.35">
      <c r="B106" s="27"/>
      <c r="C106" s="28"/>
      <c r="D106" s="28"/>
      <c r="E106" s="28"/>
      <c r="F106" s="81"/>
    </row>
  </sheetData>
  <mergeCells count="15">
    <mergeCell ref="E12:F12"/>
    <mergeCell ref="C105:D105"/>
    <mergeCell ref="B8:C8"/>
    <mergeCell ref="B9:C9"/>
    <mergeCell ref="B10:C10"/>
    <mergeCell ref="B11:C11"/>
    <mergeCell ref="B12:C12"/>
    <mergeCell ref="B93:F93"/>
    <mergeCell ref="B94:F94"/>
    <mergeCell ref="B95:F95"/>
    <mergeCell ref="B96:F96"/>
    <mergeCell ref="C104:D104"/>
    <mergeCell ref="E100:F100"/>
    <mergeCell ref="E101:F101"/>
    <mergeCell ref="E102:F10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2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DA86-06A6-4801-8327-53A1BD9F715C}">
  <dimension ref="B1:G106"/>
  <sheetViews>
    <sheetView showGridLines="0" topLeftCell="A91" zoomScale="140" zoomScaleNormal="140" workbookViewId="0">
      <selection activeCell="B2" sqref="B2:G106"/>
    </sheetView>
  </sheetViews>
  <sheetFormatPr baseColWidth="10" defaultColWidth="14.5546875" defaultRowHeight="14.4" x14ac:dyDescent="0.3"/>
  <cols>
    <col min="2" max="2" width="42.6640625" customWidth="1"/>
    <col min="3" max="7" width="14.5546875" style="12"/>
  </cols>
  <sheetData>
    <row r="1" spans="2:7" ht="15" thickBot="1" x14ac:dyDescent="0.35"/>
    <row r="2" spans="2:7" x14ac:dyDescent="0.3">
      <c r="B2" s="13"/>
      <c r="C2" s="14"/>
      <c r="D2" s="14"/>
      <c r="E2" s="14"/>
      <c r="F2" s="14"/>
      <c r="G2" s="73"/>
    </row>
    <row r="3" spans="2:7" x14ac:dyDescent="0.3">
      <c r="B3" s="16"/>
      <c r="G3" s="74"/>
    </row>
    <row r="4" spans="2:7" x14ac:dyDescent="0.3">
      <c r="B4" s="16"/>
      <c r="G4" s="74"/>
    </row>
    <row r="5" spans="2:7" x14ac:dyDescent="0.3">
      <c r="B5" s="16"/>
      <c r="G5" s="74"/>
    </row>
    <row r="6" spans="2:7" x14ac:dyDescent="0.3">
      <c r="B6" s="16"/>
      <c r="G6" s="74"/>
    </row>
    <row r="7" spans="2:7" x14ac:dyDescent="0.3">
      <c r="B7" s="16"/>
      <c r="G7" s="74"/>
    </row>
    <row r="8" spans="2:7" ht="18" x14ac:dyDescent="0.3">
      <c r="B8" s="153" t="s">
        <v>81</v>
      </c>
      <c r="C8" s="154"/>
      <c r="E8" s="18"/>
      <c r="G8" s="74"/>
    </row>
    <row r="9" spans="2:7" ht="18" x14ac:dyDescent="0.3">
      <c r="B9" s="153" t="s">
        <v>89</v>
      </c>
      <c r="C9" s="154"/>
      <c r="E9" s="18"/>
      <c r="G9" s="74"/>
    </row>
    <row r="10" spans="2:7" ht="18" x14ac:dyDescent="0.3">
      <c r="B10" s="153" t="s">
        <v>125</v>
      </c>
      <c r="C10" s="154"/>
      <c r="E10" s="19"/>
      <c r="G10" s="74"/>
    </row>
    <row r="11" spans="2:7" ht="15.6" x14ac:dyDescent="0.3">
      <c r="B11" s="148" t="s">
        <v>80</v>
      </c>
      <c r="C11" s="149"/>
      <c r="D11" s="20"/>
      <c r="E11" s="21"/>
      <c r="G11" s="74"/>
    </row>
    <row r="12" spans="2:7" x14ac:dyDescent="0.3">
      <c r="B12" s="146" t="s">
        <v>36</v>
      </c>
      <c r="C12" s="147"/>
      <c r="D12" s="22"/>
      <c r="E12" s="156" t="s">
        <v>91</v>
      </c>
      <c r="F12" s="156"/>
      <c r="G12" s="74"/>
    </row>
    <row r="13" spans="2:7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4" t="s">
        <v>93</v>
      </c>
    </row>
    <row r="14" spans="2:7" x14ac:dyDescent="0.3">
      <c r="B14" s="85" t="s">
        <v>1</v>
      </c>
      <c r="C14" s="30"/>
      <c r="D14" s="30"/>
      <c r="E14" s="30"/>
      <c r="F14" s="30"/>
      <c r="G14" s="75"/>
    </row>
    <row r="15" spans="2:7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76">
        <f t="shared" ref="G15:G56" si="1">SUM(E15:F15)</f>
        <v>21425247.740000002</v>
      </c>
    </row>
    <row r="16" spans="2:7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76">
        <f t="shared" si="1"/>
        <v>18190496</v>
      </c>
    </row>
    <row r="17" spans="2:7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76">
        <f t="shared" si="1"/>
        <v>490000</v>
      </c>
    </row>
    <row r="18" spans="2:7" x14ac:dyDescent="0.3">
      <c r="B18" s="87" t="s">
        <v>38</v>
      </c>
      <c r="C18" s="34"/>
      <c r="D18" s="34"/>
      <c r="E18" s="37"/>
      <c r="F18" s="37"/>
      <c r="G18" s="76">
        <f t="shared" si="1"/>
        <v>0</v>
      </c>
    </row>
    <row r="19" spans="2:7" ht="36" x14ac:dyDescent="0.3">
      <c r="B19" s="87" t="s">
        <v>5</v>
      </c>
      <c r="C19" s="34"/>
      <c r="D19" s="34"/>
      <c r="E19" s="37"/>
      <c r="F19" s="37"/>
      <c r="G19" s="76">
        <f t="shared" si="1"/>
        <v>0</v>
      </c>
    </row>
    <row r="20" spans="2:7" ht="36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76">
        <f t="shared" si="1"/>
        <v>2744751.74</v>
      </c>
    </row>
    <row r="21" spans="2:7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" si="2">+F22+F23+F24+F25+F26+F27+F28+F29+F30</f>
        <v>693904.73</v>
      </c>
      <c r="G21" s="76">
        <f t="shared" si="1"/>
        <v>1263421.8999999999</v>
      </c>
    </row>
    <row r="22" spans="2:7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76">
        <f t="shared" si="1"/>
        <v>1110021.8999999999</v>
      </c>
    </row>
    <row r="23" spans="2:7" ht="24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76">
        <f t="shared" si="1"/>
        <v>0</v>
      </c>
    </row>
    <row r="24" spans="2:7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76">
        <f t="shared" si="1"/>
        <v>153400</v>
      </c>
    </row>
    <row r="25" spans="2:7" ht="24" x14ac:dyDescent="0.3">
      <c r="B25" s="87" t="s">
        <v>11</v>
      </c>
      <c r="C25" s="34"/>
      <c r="D25" s="42">
        <v>3000000</v>
      </c>
      <c r="E25" s="35"/>
      <c r="F25" s="35"/>
      <c r="G25" s="76">
        <f t="shared" si="1"/>
        <v>0</v>
      </c>
    </row>
    <row r="26" spans="2:7" ht="24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76">
        <f t="shared" si="1"/>
        <v>0</v>
      </c>
    </row>
    <row r="27" spans="2:7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76">
        <f t="shared" si="1"/>
        <v>0</v>
      </c>
    </row>
    <row r="28" spans="2:7" ht="36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76">
        <f t="shared" si="1"/>
        <v>0</v>
      </c>
    </row>
    <row r="29" spans="2:7" ht="48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76">
        <f t="shared" si="1"/>
        <v>0</v>
      </c>
    </row>
    <row r="30" spans="2:7" ht="36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76">
        <f t="shared" si="1"/>
        <v>0</v>
      </c>
    </row>
    <row r="31" spans="2:7" ht="23.4" thickBot="1" x14ac:dyDescent="0.35">
      <c r="B31" s="88" t="s">
        <v>16</v>
      </c>
      <c r="C31" s="45">
        <f t="shared" ref="C31:D31" si="3">+C32+C33+C34+C35+C36+C37+C38+C39+C40</f>
        <v>13882794.99</v>
      </c>
      <c r="D31" s="45">
        <f t="shared" si="3"/>
        <v>0</v>
      </c>
      <c r="E31" s="45">
        <f>+E32+E33+E34+E35+E36+E37+E38+E39+E40</f>
        <v>517000</v>
      </c>
      <c r="F31" s="45">
        <f t="shared" ref="F31" si="4">+F32+F33+F34+F35+F36+F37+F38+F39+F40</f>
        <v>520685</v>
      </c>
      <c r="G31" s="77">
        <f t="shared" si="1"/>
        <v>1037685</v>
      </c>
    </row>
    <row r="32" spans="2:7" ht="36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78">
        <f t="shared" si="1"/>
        <v>3685</v>
      </c>
    </row>
    <row r="33" spans="2:7" ht="24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76">
        <f t="shared" si="1"/>
        <v>0</v>
      </c>
    </row>
    <row r="34" spans="2:7" ht="24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76">
        <f t="shared" si="1"/>
        <v>0</v>
      </c>
    </row>
    <row r="35" spans="2:7" x14ac:dyDescent="0.3">
      <c r="B35" s="87" t="s">
        <v>20</v>
      </c>
      <c r="C35" s="34"/>
      <c r="D35" s="34"/>
      <c r="E35" s="37"/>
      <c r="F35" s="37"/>
      <c r="G35" s="76">
        <f t="shared" si="1"/>
        <v>0</v>
      </c>
    </row>
    <row r="36" spans="2:7" ht="24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76">
        <f t="shared" si="1"/>
        <v>0</v>
      </c>
    </row>
    <row r="37" spans="2:7" ht="24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76">
        <f t="shared" si="1"/>
        <v>0</v>
      </c>
    </row>
    <row r="38" spans="2:7" ht="24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76">
        <f t="shared" si="1"/>
        <v>1034000</v>
      </c>
    </row>
    <row r="39" spans="2:7" ht="24" x14ac:dyDescent="0.3">
      <c r="B39" s="87" t="s">
        <v>40</v>
      </c>
      <c r="C39" s="34"/>
      <c r="D39" s="34"/>
      <c r="E39" s="37"/>
      <c r="F39" s="37"/>
      <c r="G39" s="76">
        <f t="shared" si="1"/>
        <v>0</v>
      </c>
    </row>
    <row r="40" spans="2:7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76">
        <f t="shared" si="1"/>
        <v>0</v>
      </c>
    </row>
    <row r="41" spans="2:7" ht="22.8" hidden="1" x14ac:dyDescent="0.3">
      <c r="B41" s="86" t="s">
        <v>25</v>
      </c>
      <c r="C41" s="52"/>
      <c r="D41" s="52"/>
      <c r="E41" s="52">
        <f t="shared" ref="E41" si="5">SUM(E42:E48)</f>
        <v>0</v>
      </c>
      <c r="F41" s="52">
        <f t="shared" ref="F41" si="6">SUM(F42:F48)</f>
        <v>0</v>
      </c>
      <c r="G41" s="76">
        <f t="shared" si="1"/>
        <v>0</v>
      </c>
    </row>
    <row r="42" spans="2:7" ht="36" hidden="1" x14ac:dyDescent="0.3">
      <c r="B42" s="87" t="s">
        <v>26</v>
      </c>
      <c r="C42" s="34"/>
      <c r="D42" s="34"/>
      <c r="E42" s="37"/>
      <c r="F42" s="37"/>
      <c r="G42" s="76">
        <f t="shared" si="1"/>
        <v>0</v>
      </c>
    </row>
    <row r="43" spans="2:7" ht="48" hidden="1" x14ac:dyDescent="0.3">
      <c r="B43" s="87" t="s">
        <v>41</v>
      </c>
      <c r="C43" s="34"/>
      <c r="D43" s="34"/>
      <c r="E43" s="37"/>
      <c r="F43" s="37"/>
      <c r="G43" s="76">
        <f t="shared" si="1"/>
        <v>0</v>
      </c>
    </row>
    <row r="44" spans="2:7" ht="48" hidden="1" x14ac:dyDescent="0.3">
      <c r="B44" s="87" t="s">
        <v>42</v>
      </c>
      <c r="C44" s="34"/>
      <c r="D44" s="34"/>
      <c r="E44" s="37"/>
      <c r="F44" s="37"/>
      <c r="G44" s="76">
        <f t="shared" si="1"/>
        <v>0</v>
      </c>
    </row>
    <row r="45" spans="2:7" ht="48" hidden="1" x14ac:dyDescent="0.3">
      <c r="B45" s="87" t="s">
        <v>43</v>
      </c>
      <c r="C45" s="34"/>
      <c r="D45" s="34"/>
      <c r="E45" s="37"/>
      <c r="F45" s="37"/>
      <c r="G45" s="76">
        <f t="shared" si="1"/>
        <v>0</v>
      </c>
    </row>
    <row r="46" spans="2:7" ht="60" hidden="1" x14ac:dyDescent="0.3">
      <c r="B46" s="87" t="s">
        <v>44</v>
      </c>
      <c r="C46" s="34"/>
      <c r="D46" s="34"/>
      <c r="E46" s="37"/>
      <c r="F46" s="37"/>
      <c r="G46" s="76">
        <f t="shared" si="1"/>
        <v>0</v>
      </c>
    </row>
    <row r="47" spans="2:7" ht="36" hidden="1" x14ac:dyDescent="0.3">
      <c r="B47" s="87" t="s">
        <v>27</v>
      </c>
      <c r="C47" s="34"/>
      <c r="D47" s="34"/>
      <c r="E47" s="37"/>
      <c r="F47" s="37"/>
      <c r="G47" s="76">
        <f t="shared" si="1"/>
        <v>0</v>
      </c>
    </row>
    <row r="48" spans="2:7" ht="48" hidden="1" x14ac:dyDescent="0.3">
      <c r="B48" s="87" t="s">
        <v>45</v>
      </c>
      <c r="C48" s="34"/>
      <c r="D48" s="34"/>
      <c r="E48" s="37"/>
      <c r="F48" s="37"/>
      <c r="G48" s="76">
        <f t="shared" si="1"/>
        <v>0</v>
      </c>
    </row>
    <row r="49" spans="2:7" ht="22.8" hidden="1" x14ac:dyDescent="0.3">
      <c r="B49" s="86" t="s">
        <v>46</v>
      </c>
      <c r="C49" s="53"/>
      <c r="D49" s="53"/>
      <c r="E49" s="53"/>
      <c r="F49" s="53"/>
      <c r="G49" s="76">
        <f t="shared" si="1"/>
        <v>0</v>
      </c>
    </row>
    <row r="50" spans="2:7" ht="36" hidden="1" x14ac:dyDescent="0.3">
      <c r="B50" s="87" t="s">
        <v>47</v>
      </c>
      <c r="C50" s="34"/>
      <c r="D50" s="34"/>
      <c r="E50" s="37"/>
      <c r="F50" s="37"/>
      <c r="G50" s="76">
        <f t="shared" si="1"/>
        <v>0</v>
      </c>
    </row>
    <row r="51" spans="2:7" ht="48" hidden="1" x14ac:dyDescent="0.3">
      <c r="B51" s="87" t="s">
        <v>48</v>
      </c>
      <c r="C51" s="34"/>
      <c r="D51" s="34"/>
      <c r="E51" s="37"/>
      <c r="F51" s="37"/>
      <c r="G51" s="76">
        <f t="shared" si="1"/>
        <v>0</v>
      </c>
    </row>
    <row r="52" spans="2:7" ht="48" hidden="1" x14ac:dyDescent="0.3">
      <c r="B52" s="87" t="s">
        <v>49</v>
      </c>
      <c r="C52" s="34"/>
      <c r="D52" s="34"/>
      <c r="E52" s="37"/>
      <c r="F52" s="37"/>
      <c r="G52" s="76">
        <f t="shared" si="1"/>
        <v>0</v>
      </c>
    </row>
    <row r="53" spans="2:7" ht="48" hidden="1" x14ac:dyDescent="0.3">
      <c r="B53" s="87" t="s">
        <v>50</v>
      </c>
      <c r="C53" s="34"/>
      <c r="D53" s="34"/>
      <c r="E53" s="37"/>
      <c r="F53" s="37"/>
      <c r="G53" s="76">
        <f t="shared" si="1"/>
        <v>0</v>
      </c>
    </row>
    <row r="54" spans="2:7" ht="60" hidden="1" x14ac:dyDescent="0.3">
      <c r="B54" s="87" t="s">
        <v>51</v>
      </c>
      <c r="C54" s="34"/>
      <c r="D54" s="34"/>
      <c r="E54" s="37"/>
      <c r="F54" s="37"/>
      <c r="G54" s="76">
        <f t="shared" si="1"/>
        <v>0</v>
      </c>
    </row>
    <row r="55" spans="2:7" ht="36" hidden="1" x14ac:dyDescent="0.3">
      <c r="B55" s="87" t="s">
        <v>52</v>
      </c>
      <c r="C55" s="34"/>
      <c r="D55" s="34"/>
      <c r="E55" s="37"/>
      <c r="F55" s="37"/>
      <c r="G55" s="76">
        <f t="shared" si="1"/>
        <v>0</v>
      </c>
    </row>
    <row r="56" spans="2:7" ht="48" hidden="1" x14ac:dyDescent="0.3">
      <c r="B56" s="87" t="s">
        <v>53</v>
      </c>
      <c r="C56" s="34"/>
      <c r="D56" s="34"/>
      <c r="E56" s="37"/>
      <c r="F56" s="37"/>
      <c r="G56" s="76">
        <f t="shared" si="1"/>
        <v>0</v>
      </c>
    </row>
    <row r="57" spans="2:7" ht="34.200000000000003" x14ac:dyDescent="0.3">
      <c r="B57" s="86" t="s">
        <v>28</v>
      </c>
      <c r="C57" s="40">
        <f t="shared" ref="C57:D57" si="7">+C58+C59+C60+C61+C62+C63+C64+C65+C66</f>
        <v>6123000</v>
      </c>
      <c r="D57" s="40">
        <f t="shared" si="7"/>
        <v>0</v>
      </c>
      <c r="E57" s="40">
        <f>+E58+E59+E60+E61+E62+E63+E64+E65+E66</f>
        <v>0</v>
      </c>
      <c r="F57" s="40">
        <f t="shared" ref="F57:G57" si="8">+F58+F59+F60+F61+F62+F63+F64+F65+F66</f>
        <v>0</v>
      </c>
      <c r="G57" s="79">
        <f t="shared" si="8"/>
        <v>0</v>
      </c>
    </row>
    <row r="58" spans="2:7" ht="24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76">
        <f t="shared" ref="G58:G66" si="9">SUM(E58:F58)</f>
        <v>0</v>
      </c>
    </row>
    <row r="59" spans="2:7" ht="36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76">
        <f t="shared" si="9"/>
        <v>0</v>
      </c>
    </row>
    <row r="60" spans="2:7" ht="24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76">
        <f t="shared" si="9"/>
        <v>0</v>
      </c>
    </row>
    <row r="61" spans="2:7" ht="24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76">
        <f t="shared" si="9"/>
        <v>0</v>
      </c>
    </row>
    <row r="62" spans="2:7" ht="36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76">
        <f t="shared" si="9"/>
        <v>0</v>
      </c>
    </row>
    <row r="63" spans="2:7" ht="24" hidden="1" x14ac:dyDescent="0.3">
      <c r="B63" s="87" t="s">
        <v>54</v>
      </c>
      <c r="C63" s="34"/>
      <c r="D63" s="34"/>
      <c r="E63" s="37"/>
      <c r="F63" s="37"/>
      <c r="G63" s="76">
        <f t="shared" si="9"/>
        <v>0</v>
      </c>
    </row>
    <row r="64" spans="2:7" ht="36" hidden="1" x14ac:dyDescent="0.3">
      <c r="B64" s="87" t="s">
        <v>55</v>
      </c>
      <c r="C64" s="34"/>
      <c r="D64" s="34"/>
      <c r="E64" s="37"/>
      <c r="F64" s="37"/>
      <c r="G64" s="76">
        <f t="shared" si="9"/>
        <v>0</v>
      </c>
    </row>
    <row r="65" spans="2:7" ht="24" hidden="1" x14ac:dyDescent="0.3">
      <c r="B65" s="87" t="s">
        <v>34</v>
      </c>
      <c r="C65" s="34"/>
      <c r="D65" s="34"/>
      <c r="E65" s="37"/>
      <c r="F65" s="37"/>
      <c r="G65" s="76">
        <f t="shared" si="9"/>
        <v>0</v>
      </c>
    </row>
    <row r="66" spans="2:7" ht="48" hidden="1" x14ac:dyDescent="0.3">
      <c r="B66" s="87" t="s">
        <v>56</v>
      </c>
      <c r="C66" s="34"/>
      <c r="D66" s="34"/>
      <c r="E66" s="37"/>
      <c r="F66" s="37"/>
      <c r="G66" s="76">
        <f t="shared" si="9"/>
        <v>0</v>
      </c>
    </row>
    <row r="67" spans="2:7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G67" si="10">+F68+F69+F70</f>
        <v>0</v>
      </c>
      <c r="G67" s="79">
        <f t="shared" si="10"/>
        <v>0</v>
      </c>
    </row>
    <row r="68" spans="2:7" ht="24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76">
        <f t="shared" ref="G68:G91" si="11">SUM(E68:F68)</f>
        <v>0</v>
      </c>
    </row>
    <row r="69" spans="2:7" ht="24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76">
        <f t="shared" si="11"/>
        <v>0</v>
      </c>
    </row>
    <row r="70" spans="2:7" ht="48" hidden="1" x14ac:dyDescent="0.3">
      <c r="B70" s="87" t="s">
        <v>60</v>
      </c>
      <c r="C70" s="34"/>
      <c r="D70" s="34"/>
      <c r="E70" s="37"/>
      <c r="F70" s="37"/>
      <c r="G70" s="76">
        <f t="shared" si="11"/>
        <v>0</v>
      </c>
    </row>
    <row r="71" spans="2:7" ht="60" hidden="1" x14ac:dyDescent="0.3">
      <c r="B71" s="87" t="s">
        <v>61</v>
      </c>
      <c r="C71" s="34"/>
      <c r="D71" s="34"/>
      <c r="E71" s="37"/>
      <c r="F71" s="37"/>
      <c r="G71" s="76">
        <f t="shared" si="11"/>
        <v>0</v>
      </c>
    </row>
    <row r="72" spans="2:7" ht="34.200000000000003" hidden="1" x14ac:dyDescent="0.3">
      <c r="B72" s="86" t="s">
        <v>62</v>
      </c>
      <c r="C72" s="53"/>
      <c r="D72" s="53"/>
      <c r="E72" s="40"/>
      <c r="F72" s="40"/>
      <c r="G72" s="76">
        <f t="shared" si="11"/>
        <v>0</v>
      </c>
    </row>
    <row r="73" spans="2:7" ht="24" hidden="1" x14ac:dyDescent="0.3">
      <c r="B73" s="87" t="s">
        <v>63</v>
      </c>
      <c r="C73" s="34"/>
      <c r="D73" s="34"/>
      <c r="E73" s="37"/>
      <c r="F73" s="37"/>
      <c r="G73" s="76">
        <f t="shared" si="11"/>
        <v>0</v>
      </c>
    </row>
    <row r="74" spans="2:7" ht="48" hidden="1" x14ac:dyDescent="0.3">
      <c r="B74" s="87" t="s">
        <v>64</v>
      </c>
      <c r="C74" s="34"/>
      <c r="D74" s="34"/>
      <c r="E74" s="37"/>
      <c r="F74" s="37"/>
      <c r="G74" s="76">
        <f t="shared" si="11"/>
        <v>0</v>
      </c>
    </row>
    <row r="75" spans="2:7" ht="22.8" hidden="1" x14ac:dyDescent="0.3">
      <c r="B75" s="86" t="s">
        <v>65</v>
      </c>
      <c r="C75" s="53"/>
      <c r="D75" s="53"/>
      <c r="E75" s="40"/>
      <c r="F75" s="40"/>
      <c r="G75" s="76">
        <f t="shared" si="11"/>
        <v>0</v>
      </c>
    </row>
    <row r="76" spans="2:7" ht="36" hidden="1" x14ac:dyDescent="0.3">
      <c r="B76" s="87" t="s">
        <v>66</v>
      </c>
      <c r="C76" s="34"/>
      <c r="D76" s="34"/>
      <c r="E76" s="37"/>
      <c r="F76" s="37"/>
      <c r="G76" s="76">
        <f t="shared" si="11"/>
        <v>0</v>
      </c>
    </row>
    <row r="77" spans="2:7" ht="36" hidden="1" x14ac:dyDescent="0.3">
      <c r="B77" s="87" t="s">
        <v>67</v>
      </c>
      <c r="C77" s="34"/>
      <c r="D77" s="34"/>
      <c r="E77" s="37"/>
      <c r="F77" s="37"/>
      <c r="G77" s="76">
        <f t="shared" si="11"/>
        <v>0</v>
      </c>
    </row>
    <row r="78" spans="2:7" ht="48" hidden="1" x14ac:dyDescent="0.3">
      <c r="B78" s="87" t="s">
        <v>68</v>
      </c>
      <c r="C78" s="34"/>
      <c r="D78" s="34"/>
      <c r="E78" s="37"/>
      <c r="F78" s="37"/>
      <c r="G78" s="76">
        <f t="shared" si="11"/>
        <v>0</v>
      </c>
    </row>
    <row r="79" spans="2:7" ht="15" thickBot="1" x14ac:dyDescent="0.35">
      <c r="B79" s="90" t="s">
        <v>35</v>
      </c>
      <c r="C79" s="52"/>
      <c r="D79" s="52"/>
      <c r="E79" s="57"/>
      <c r="F79" s="57"/>
      <c r="G79" s="76">
        <f t="shared" si="11"/>
        <v>0</v>
      </c>
    </row>
    <row r="80" spans="2:7" ht="22.8" hidden="1" x14ac:dyDescent="0.3">
      <c r="B80" s="86" t="s">
        <v>69</v>
      </c>
      <c r="C80" s="58"/>
      <c r="D80" s="58"/>
      <c r="E80" s="59"/>
      <c r="F80" s="59"/>
      <c r="G80" s="76">
        <f t="shared" si="11"/>
        <v>0</v>
      </c>
    </row>
    <row r="81" spans="2:7" ht="22.8" hidden="1" x14ac:dyDescent="0.3">
      <c r="B81" s="86" t="s">
        <v>70</v>
      </c>
      <c r="C81" s="53"/>
      <c r="D81" s="53"/>
      <c r="E81" s="61"/>
      <c r="F81" s="61"/>
      <c r="G81" s="76">
        <f t="shared" si="11"/>
        <v>0</v>
      </c>
    </row>
    <row r="82" spans="2:7" ht="36" hidden="1" x14ac:dyDescent="0.3">
      <c r="B82" s="87" t="s">
        <v>71</v>
      </c>
      <c r="C82" s="34"/>
      <c r="D82" s="34"/>
      <c r="E82" s="62"/>
      <c r="F82" s="62"/>
      <c r="G82" s="76">
        <f t="shared" si="11"/>
        <v>0</v>
      </c>
    </row>
    <row r="83" spans="2:7" ht="36" hidden="1" x14ac:dyDescent="0.3">
      <c r="B83" s="87" t="s">
        <v>72</v>
      </c>
      <c r="C83" s="34"/>
      <c r="D83" s="34"/>
      <c r="E83" s="62"/>
      <c r="F83" s="62"/>
      <c r="G83" s="76">
        <f t="shared" si="11"/>
        <v>0</v>
      </c>
    </row>
    <row r="84" spans="2:7" ht="22.8" hidden="1" x14ac:dyDescent="0.3">
      <c r="B84" s="86" t="s">
        <v>73</v>
      </c>
      <c r="C84" s="53"/>
      <c r="D84" s="53"/>
      <c r="E84" s="61"/>
      <c r="F84" s="61"/>
      <c r="G84" s="76">
        <f t="shared" si="11"/>
        <v>0</v>
      </c>
    </row>
    <row r="85" spans="2:7" ht="24" hidden="1" x14ac:dyDescent="0.3">
      <c r="B85" s="87" t="s">
        <v>74</v>
      </c>
      <c r="C85" s="34"/>
      <c r="D85" s="34"/>
      <c r="E85" s="62"/>
      <c r="F85" s="62"/>
      <c r="G85" s="76">
        <f t="shared" si="11"/>
        <v>0</v>
      </c>
    </row>
    <row r="86" spans="2:7" ht="36" hidden="1" x14ac:dyDescent="0.3">
      <c r="B86" s="87" t="s">
        <v>75</v>
      </c>
      <c r="C86" s="34"/>
      <c r="D86" s="34"/>
      <c r="E86" s="62"/>
      <c r="F86" s="62"/>
      <c r="G86" s="76">
        <f t="shared" si="11"/>
        <v>0</v>
      </c>
    </row>
    <row r="87" spans="2:7" ht="22.8" hidden="1" x14ac:dyDescent="0.3">
      <c r="B87" s="86" t="s">
        <v>76</v>
      </c>
      <c r="C87" s="53"/>
      <c r="D87" s="53"/>
      <c r="E87" s="61"/>
      <c r="F87" s="61"/>
      <c r="G87" s="76">
        <f t="shared" si="11"/>
        <v>0</v>
      </c>
    </row>
    <row r="88" spans="2:7" ht="36" hidden="1" x14ac:dyDescent="0.3">
      <c r="B88" s="87" t="s">
        <v>77</v>
      </c>
      <c r="C88" s="34"/>
      <c r="D88" s="34"/>
      <c r="E88" s="62"/>
      <c r="F88" s="62"/>
      <c r="G88" s="76">
        <f t="shared" si="11"/>
        <v>0</v>
      </c>
    </row>
    <row r="89" spans="2:7" ht="22.8" hidden="1" x14ac:dyDescent="0.3">
      <c r="B89" s="90" t="s">
        <v>78</v>
      </c>
      <c r="C89" s="53"/>
      <c r="D89" s="53"/>
      <c r="E89" s="63"/>
      <c r="F89" s="63"/>
      <c r="G89" s="76">
        <f t="shared" si="11"/>
        <v>0</v>
      </c>
    </row>
    <row r="90" spans="2:7" hidden="1" x14ac:dyDescent="0.3">
      <c r="B90" s="102"/>
      <c r="C90" s="103"/>
      <c r="D90" s="103"/>
      <c r="E90" s="104"/>
      <c r="F90" s="104"/>
      <c r="G90" s="93">
        <f t="shared" si="11"/>
        <v>0</v>
      </c>
    </row>
    <row r="91" spans="2:7" ht="34.799999999999997" thickBot="1" x14ac:dyDescent="0.35">
      <c r="B91" s="105" t="s">
        <v>79</v>
      </c>
      <c r="C91" s="106">
        <f>+C15+C21+C31+C57+C67+C72+C75+C79+C80+C81+C84+C87+C89</f>
        <v>405743607.5</v>
      </c>
      <c r="D91" s="106">
        <f>+D15+D21+D31+D57+D67+D72+D75+D79+D80+D81+D84+D87+D89</f>
        <v>543533860</v>
      </c>
      <c r="E91" s="106">
        <f>+E15+E21+E31+E57+E67+E72+E75+E79+E80+E81+E84+E87+E89</f>
        <v>5530040.8099999996</v>
      </c>
      <c r="F91" s="106">
        <f t="shared" ref="F91" si="12">+F15+F21+F31+F57+F67+F72+F75+F79+F80+F81+F84+F87+F89</f>
        <v>18196313.830000002</v>
      </c>
      <c r="G91" s="107">
        <f t="shared" si="11"/>
        <v>23726354.640000001</v>
      </c>
    </row>
    <row r="92" spans="2:7" x14ac:dyDescent="0.3">
      <c r="B92" s="13" t="s">
        <v>82</v>
      </c>
      <c r="C92" s="95"/>
      <c r="D92" s="96"/>
      <c r="E92" s="96"/>
      <c r="F92" s="96"/>
      <c r="G92" s="97"/>
    </row>
    <row r="93" spans="2:7" x14ac:dyDescent="0.3">
      <c r="B93" s="142" t="s">
        <v>88</v>
      </c>
      <c r="C93" s="143"/>
      <c r="D93" s="143"/>
      <c r="E93" s="143"/>
      <c r="F93" s="143"/>
      <c r="G93" s="80"/>
    </row>
    <row r="94" spans="2:7" x14ac:dyDescent="0.3">
      <c r="B94" s="142" t="s">
        <v>142</v>
      </c>
      <c r="C94" s="143"/>
      <c r="D94" s="143"/>
      <c r="E94" s="143"/>
      <c r="F94" s="143"/>
      <c r="G94" s="80"/>
    </row>
    <row r="95" spans="2:7" x14ac:dyDescent="0.3">
      <c r="B95" s="139" t="s">
        <v>86</v>
      </c>
      <c r="C95" s="140"/>
      <c r="D95" s="140"/>
      <c r="E95" s="140"/>
      <c r="F95" s="140"/>
      <c r="G95" s="80"/>
    </row>
    <row r="96" spans="2:7" x14ac:dyDescent="0.3">
      <c r="B96" s="142" t="s">
        <v>87</v>
      </c>
      <c r="C96" s="143"/>
      <c r="D96" s="143"/>
      <c r="E96" s="143"/>
      <c r="F96" s="143"/>
      <c r="G96" s="74"/>
    </row>
    <row r="97" spans="2:7" x14ac:dyDescent="0.3">
      <c r="B97" s="26" t="s">
        <v>85</v>
      </c>
      <c r="C97" s="18"/>
      <c r="D97" s="18"/>
      <c r="E97" s="18"/>
      <c r="F97" s="18"/>
      <c r="G97" s="74"/>
    </row>
    <row r="98" spans="2:7" x14ac:dyDescent="0.3">
      <c r="B98" s="16"/>
      <c r="G98" s="74"/>
    </row>
    <row r="99" spans="2:7" x14ac:dyDescent="0.3">
      <c r="B99" s="16"/>
      <c r="G99" s="74"/>
    </row>
    <row r="100" spans="2:7" x14ac:dyDescent="0.3">
      <c r="B100" s="16" t="s">
        <v>137</v>
      </c>
      <c r="E100" s="152" t="s">
        <v>139</v>
      </c>
      <c r="F100" s="152"/>
      <c r="G100" s="74"/>
    </row>
    <row r="101" spans="2:7" x14ac:dyDescent="0.3">
      <c r="B101" s="16" t="s">
        <v>129</v>
      </c>
      <c r="E101" s="152" t="s">
        <v>132</v>
      </c>
      <c r="F101" s="152"/>
      <c r="G101" s="74"/>
    </row>
    <row r="102" spans="2:7" x14ac:dyDescent="0.3">
      <c r="B102" s="26" t="s">
        <v>138</v>
      </c>
      <c r="E102" s="152" t="s">
        <v>138</v>
      </c>
      <c r="F102" s="152"/>
      <c r="G102" s="74"/>
    </row>
    <row r="103" spans="2:7" x14ac:dyDescent="0.3">
      <c r="B103" s="26"/>
      <c r="G103" s="74"/>
    </row>
    <row r="104" spans="2:7" x14ac:dyDescent="0.3">
      <c r="B104" s="16"/>
      <c r="C104" s="152" t="s">
        <v>140</v>
      </c>
      <c r="D104" s="152"/>
      <c r="G104" s="74"/>
    </row>
    <row r="105" spans="2:7" x14ac:dyDescent="0.3">
      <c r="B105" s="16"/>
      <c r="C105" s="152" t="s">
        <v>141</v>
      </c>
      <c r="D105" s="152"/>
      <c r="G105" s="74"/>
    </row>
    <row r="106" spans="2:7" ht="15" thickBot="1" x14ac:dyDescent="0.35">
      <c r="B106" s="27"/>
      <c r="C106" s="28"/>
      <c r="D106" s="28"/>
      <c r="E106" s="28"/>
      <c r="F106" s="28"/>
      <c r="G106" s="81"/>
    </row>
  </sheetData>
  <mergeCells count="15">
    <mergeCell ref="E102:F102"/>
    <mergeCell ref="C104:D104"/>
    <mergeCell ref="C105:D105"/>
    <mergeCell ref="B93:F93"/>
    <mergeCell ref="B94:F94"/>
    <mergeCell ref="B95:F95"/>
    <mergeCell ref="B96:F96"/>
    <mergeCell ref="E100:F100"/>
    <mergeCell ref="E101:F101"/>
    <mergeCell ref="E12:F12"/>
    <mergeCell ref="B8:C8"/>
    <mergeCell ref="B9:C9"/>
    <mergeCell ref="B10:C10"/>
    <mergeCell ref="B11:C11"/>
    <mergeCell ref="B12:C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F999-3A0E-4773-990D-996D697897AB}">
  <dimension ref="B1:H105"/>
  <sheetViews>
    <sheetView showGridLines="0" topLeftCell="A92" zoomScale="140" zoomScaleNormal="140" workbookViewId="0">
      <selection activeCell="B2" sqref="B2:H105"/>
    </sheetView>
  </sheetViews>
  <sheetFormatPr baseColWidth="10" defaultColWidth="14.5546875" defaultRowHeight="14.4" x14ac:dyDescent="0.3"/>
  <cols>
    <col min="2" max="2" width="32.77734375" customWidth="1"/>
    <col min="3" max="8" width="14.5546875" style="12"/>
  </cols>
  <sheetData>
    <row r="1" spans="2:8" ht="15" thickBot="1" x14ac:dyDescent="0.35"/>
    <row r="2" spans="2:8" x14ac:dyDescent="0.3">
      <c r="B2" s="13"/>
      <c r="C2" s="14"/>
      <c r="D2" s="14"/>
      <c r="E2" s="14"/>
      <c r="F2" s="14"/>
      <c r="G2" s="14"/>
      <c r="H2" s="73"/>
    </row>
    <row r="3" spans="2:8" x14ac:dyDescent="0.3">
      <c r="B3" s="16"/>
      <c r="H3" s="74"/>
    </row>
    <row r="4" spans="2:8" x14ac:dyDescent="0.3">
      <c r="B4" s="16"/>
      <c r="H4" s="74"/>
    </row>
    <row r="5" spans="2:8" x14ac:dyDescent="0.3">
      <c r="B5" s="16"/>
      <c r="H5" s="74"/>
    </row>
    <row r="6" spans="2:8" x14ac:dyDescent="0.3">
      <c r="B6" s="16"/>
      <c r="H6" s="74"/>
    </row>
    <row r="7" spans="2:8" x14ac:dyDescent="0.3">
      <c r="B7" s="16"/>
      <c r="H7" s="74"/>
    </row>
    <row r="8" spans="2:8" ht="18" x14ac:dyDescent="0.3">
      <c r="B8" s="153" t="s">
        <v>81</v>
      </c>
      <c r="C8" s="154"/>
      <c r="E8" s="18"/>
      <c r="H8" s="74"/>
    </row>
    <row r="9" spans="2:8" ht="18" x14ac:dyDescent="0.3">
      <c r="B9" s="153" t="s">
        <v>89</v>
      </c>
      <c r="C9" s="154"/>
      <c r="E9" s="18"/>
      <c r="H9" s="74"/>
    </row>
    <row r="10" spans="2:8" ht="18" x14ac:dyDescent="0.3">
      <c r="B10" s="153" t="s">
        <v>125</v>
      </c>
      <c r="C10" s="154"/>
      <c r="E10" s="19"/>
      <c r="H10" s="74"/>
    </row>
    <row r="11" spans="2:8" ht="15.6" x14ac:dyDescent="0.3">
      <c r="B11" s="148" t="s">
        <v>80</v>
      </c>
      <c r="C11" s="149"/>
      <c r="D11" s="20"/>
      <c r="E11" s="21"/>
      <c r="H11" s="74"/>
    </row>
    <row r="12" spans="2:8" x14ac:dyDescent="0.3">
      <c r="B12" s="146" t="s">
        <v>36</v>
      </c>
      <c r="C12" s="147"/>
      <c r="D12" s="22"/>
      <c r="E12" s="156" t="s">
        <v>91</v>
      </c>
      <c r="F12" s="156"/>
      <c r="G12" s="156"/>
      <c r="H12" s="74"/>
    </row>
    <row r="13" spans="2:8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4" t="s">
        <v>93</v>
      </c>
    </row>
    <row r="14" spans="2:8" x14ac:dyDescent="0.3">
      <c r="B14" s="85" t="s">
        <v>1</v>
      </c>
      <c r="C14" s="30"/>
      <c r="D14" s="30"/>
      <c r="E14" s="30"/>
      <c r="F14" s="30"/>
      <c r="G14" s="30"/>
      <c r="H14" s="75"/>
    </row>
    <row r="15" spans="2:8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76">
        <f t="shared" ref="H15:H56" si="1">SUM(E15:G15)</f>
        <v>32331305.340000004</v>
      </c>
    </row>
    <row r="16" spans="2:8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76">
        <f t="shared" si="1"/>
        <v>27515179.280000001</v>
      </c>
    </row>
    <row r="17" spans="2:8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76">
        <f t="shared" si="1"/>
        <v>750000</v>
      </c>
    </row>
    <row r="18" spans="2:8" ht="24" x14ac:dyDescent="0.3">
      <c r="B18" s="87" t="s">
        <v>38</v>
      </c>
      <c r="C18" s="34"/>
      <c r="D18" s="34"/>
      <c r="E18" s="37"/>
      <c r="F18" s="37"/>
      <c r="G18" s="37"/>
      <c r="H18" s="76">
        <f t="shared" si="1"/>
        <v>0</v>
      </c>
    </row>
    <row r="19" spans="2:8" ht="36" x14ac:dyDescent="0.3">
      <c r="B19" s="87" t="s">
        <v>5</v>
      </c>
      <c r="C19" s="34"/>
      <c r="D19" s="34"/>
      <c r="E19" s="37"/>
      <c r="F19" s="37"/>
      <c r="G19" s="37"/>
      <c r="H19" s="76">
        <f t="shared" si="1"/>
        <v>0</v>
      </c>
    </row>
    <row r="20" spans="2:8" ht="36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76">
        <f t="shared" si="1"/>
        <v>4066126.06</v>
      </c>
    </row>
    <row r="21" spans="2:8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G21" si="2">+F22+F23+F24+F25+F26+F27+F28+F29+F30</f>
        <v>693904.73</v>
      </c>
      <c r="G21" s="40">
        <f t="shared" si="2"/>
        <v>12460139.41</v>
      </c>
      <c r="H21" s="76">
        <f t="shared" si="1"/>
        <v>13723561.310000001</v>
      </c>
    </row>
    <row r="22" spans="2:8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76">
        <f t="shared" si="1"/>
        <v>1637526.1199999999</v>
      </c>
    </row>
    <row r="23" spans="2:8" ht="24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76">
        <f t="shared" si="1"/>
        <v>0</v>
      </c>
    </row>
    <row r="24" spans="2:8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76">
        <f t="shared" si="1"/>
        <v>175800</v>
      </c>
    </row>
    <row r="25" spans="2:8" ht="24" x14ac:dyDescent="0.3">
      <c r="B25" s="87" t="s">
        <v>11</v>
      </c>
      <c r="C25" s="34"/>
      <c r="D25" s="42">
        <v>3000000</v>
      </c>
      <c r="E25" s="35"/>
      <c r="F25" s="35"/>
      <c r="G25" s="37"/>
      <c r="H25" s="76">
        <f t="shared" si="1"/>
        <v>0</v>
      </c>
    </row>
    <row r="26" spans="2:8" ht="24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76">
        <f t="shared" si="1"/>
        <v>0</v>
      </c>
    </row>
    <row r="27" spans="2:8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76">
        <f t="shared" si="1"/>
        <v>83464.320000000007</v>
      </c>
    </row>
    <row r="28" spans="2:8" ht="48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76">
        <f t="shared" si="1"/>
        <v>267971.20000000001</v>
      </c>
    </row>
    <row r="29" spans="2:8" ht="48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76">
        <f t="shared" si="1"/>
        <v>11558799.67</v>
      </c>
    </row>
    <row r="30" spans="2:8" ht="36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76">
        <f t="shared" si="1"/>
        <v>0</v>
      </c>
    </row>
    <row r="31" spans="2:8" ht="23.4" thickBot="1" x14ac:dyDescent="0.35">
      <c r="B31" s="88" t="s">
        <v>16</v>
      </c>
      <c r="C31" s="45">
        <f t="shared" ref="C31:D31" si="3">+C32+C33+C34+C35+C36+C37+C38+C39+C40</f>
        <v>13882794.99</v>
      </c>
      <c r="D31" s="45">
        <f t="shared" si="3"/>
        <v>0</v>
      </c>
      <c r="E31" s="45">
        <f>+E32+E33+E34+E35+E36+E37+E38+E39+E40</f>
        <v>517000</v>
      </c>
      <c r="F31" s="45">
        <f t="shared" ref="F31:G31" si="4">+F32+F33+F34+F35+F36+F37+F38+F39+F40</f>
        <v>520685</v>
      </c>
      <c r="G31" s="45">
        <f t="shared" si="4"/>
        <v>766523.84</v>
      </c>
      <c r="H31" s="77">
        <f t="shared" si="1"/>
        <v>1804208.8399999999</v>
      </c>
    </row>
    <row r="32" spans="2:8" ht="36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78">
        <f t="shared" si="1"/>
        <v>5940</v>
      </c>
    </row>
    <row r="33" spans="2:8" ht="24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76">
        <f t="shared" si="1"/>
        <v>0</v>
      </c>
    </row>
    <row r="34" spans="2:8" ht="24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76">
        <f t="shared" si="1"/>
        <v>109456.64</v>
      </c>
    </row>
    <row r="35" spans="2:8" x14ac:dyDescent="0.3">
      <c r="B35" s="87" t="s">
        <v>20</v>
      </c>
      <c r="C35" s="34"/>
      <c r="D35" s="34"/>
      <c r="E35" s="37"/>
      <c r="F35" s="37"/>
      <c r="G35" s="37"/>
      <c r="H35" s="76">
        <f t="shared" si="1"/>
        <v>0</v>
      </c>
    </row>
    <row r="36" spans="2:8" ht="24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76">
        <f t="shared" si="1"/>
        <v>105492</v>
      </c>
    </row>
    <row r="37" spans="2:8" ht="24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76">
        <f t="shared" si="1"/>
        <v>0</v>
      </c>
    </row>
    <row r="38" spans="2:8" ht="36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76">
        <f t="shared" si="1"/>
        <v>1551000</v>
      </c>
    </row>
    <row r="39" spans="2:8" ht="36" x14ac:dyDescent="0.3">
      <c r="B39" s="87" t="s">
        <v>40</v>
      </c>
      <c r="C39" s="34"/>
      <c r="D39" s="34"/>
      <c r="E39" s="37"/>
      <c r="F39" s="37"/>
      <c r="G39" s="38"/>
      <c r="H39" s="76">
        <f t="shared" si="1"/>
        <v>0</v>
      </c>
    </row>
    <row r="40" spans="2:8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76">
        <f t="shared" si="1"/>
        <v>32320.2</v>
      </c>
    </row>
    <row r="41" spans="2:8" ht="22.8" hidden="1" x14ac:dyDescent="0.3">
      <c r="B41" s="86" t="s">
        <v>25</v>
      </c>
      <c r="C41" s="52"/>
      <c r="D41" s="52"/>
      <c r="E41" s="52">
        <f t="shared" ref="E41" si="5">SUM(E42:E48)</f>
        <v>0</v>
      </c>
      <c r="F41" s="52">
        <f t="shared" ref="F41" si="6">SUM(F42:F48)</f>
        <v>0</v>
      </c>
      <c r="G41" s="52"/>
      <c r="H41" s="76">
        <f t="shared" si="1"/>
        <v>0</v>
      </c>
    </row>
    <row r="42" spans="2:8" ht="36" hidden="1" x14ac:dyDescent="0.3">
      <c r="B42" s="87" t="s">
        <v>26</v>
      </c>
      <c r="C42" s="34"/>
      <c r="D42" s="34"/>
      <c r="E42" s="37"/>
      <c r="F42" s="37"/>
      <c r="G42" s="37"/>
      <c r="H42" s="76">
        <f t="shared" si="1"/>
        <v>0</v>
      </c>
    </row>
    <row r="43" spans="2:8" ht="48" hidden="1" x14ac:dyDescent="0.3">
      <c r="B43" s="87" t="s">
        <v>41</v>
      </c>
      <c r="C43" s="34"/>
      <c r="D43" s="34"/>
      <c r="E43" s="37"/>
      <c r="F43" s="37"/>
      <c r="G43" s="37"/>
      <c r="H43" s="76">
        <f t="shared" si="1"/>
        <v>0</v>
      </c>
    </row>
    <row r="44" spans="2:8" ht="48" hidden="1" x14ac:dyDescent="0.3">
      <c r="B44" s="87" t="s">
        <v>42</v>
      </c>
      <c r="C44" s="34"/>
      <c r="D44" s="34"/>
      <c r="E44" s="37"/>
      <c r="F44" s="37"/>
      <c r="G44" s="37"/>
      <c r="H44" s="76">
        <f t="shared" si="1"/>
        <v>0</v>
      </c>
    </row>
    <row r="45" spans="2:8" ht="48" hidden="1" x14ac:dyDescent="0.3">
      <c r="B45" s="87" t="s">
        <v>43</v>
      </c>
      <c r="C45" s="34"/>
      <c r="D45" s="34"/>
      <c r="E45" s="37"/>
      <c r="F45" s="37"/>
      <c r="G45" s="37"/>
      <c r="H45" s="76">
        <f t="shared" si="1"/>
        <v>0</v>
      </c>
    </row>
    <row r="46" spans="2:8" ht="60" hidden="1" x14ac:dyDescent="0.3">
      <c r="B46" s="87" t="s">
        <v>44</v>
      </c>
      <c r="C46" s="34"/>
      <c r="D46" s="34"/>
      <c r="E46" s="37"/>
      <c r="F46" s="37"/>
      <c r="G46" s="37"/>
      <c r="H46" s="76">
        <f t="shared" si="1"/>
        <v>0</v>
      </c>
    </row>
    <row r="47" spans="2:8" ht="36" hidden="1" x14ac:dyDescent="0.3">
      <c r="B47" s="87" t="s">
        <v>27</v>
      </c>
      <c r="C47" s="34"/>
      <c r="D47" s="34"/>
      <c r="E47" s="37"/>
      <c r="F47" s="37"/>
      <c r="G47" s="37"/>
      <c r="H47" s="76">
        <f t="shared" si="1"/>
        <v>0</v>
      </c>
    </row>
    <row r="48" spans="2:8" ht="48" hidden="1" x14ac:dyDescent="0.3">
      <c r="B48" s="87" t="s">
        <v>45</v>
      </c>
      <c r="C48" s="34"/>
      <c r="D48" s="34"/>
      <c r="E48" s="37"/>
      <c r="F48" s="37"/>
      <c r="G48" s="37"/>
      <c r="H48" s="76">
        <f t="shared" si="1"/>
        <v>0</v>
      </c>
    </row>
    <row r="49" spans="2:8" ht="22.8" hidden="1" x14ac:dyDescent="0.3">
      <c r="B49" s="86" t="s">
        <v>46</v>
      </c>
      <c r="C49" s="53"/>
      <c r="D49" s="53"/>
      <c r="E49" s="53"/>
      <c r="F49" s="53"/>
      <c r="G49" s="53"/>
      <c r="H49" s="76">
        <f t="shared" si="1"/>
        <v>0</v>
      </c>
    </row>
    <row r="50" spans="2:8" ht="36" hidden="1" x14ac:dyDescent="0.3">
      <c r="B50" s="87" t="s">
        <v>47</v>
      </c>
      <c r="C50" s="34"/>
      <c r="D50" s="34"/>
      <c r="E50" s="37"/>
      <c r="F50" s="37"/>
      <c r="G50" s="37"/>
      <c r="H50" s="76">
        <f t="shared" si="1"/>
        <v>0</v>
      </c>
    </row>
    <row r="51" spans="2:8" ht="48" hidden="1" x14ac:dyDescent="0.3">
      <c r="B51" s="87" t="s">
        <v>48</v>
      </c>
      <c r="C51" s="34"/>
      <c r="D51" s="34"/>
      <c r="E51" s="37"/>
      <c r="F51" s="37"/>
      <c r="G51" s="37"/>
      <c r="H51" s="76">
        <f t="shared" si="1"/>
        <v>0</v>
      </c>
    </row>
    <row r="52" spans="2:8" ht="48" hidden="1" x14ac:dyDescent="0.3">
      <c r="B52" s="87" t="s">
        <v>49</v>
      </c>
      <c r="C52" s="34"/>
      <c r="D52" s="34"/>
      <c r="E52" s="37"/>
      <c r="F52" s="37"/>
      <c r="G52" s="37"/>
      <c r="H52" s="76">
        <f t="shared" si="1"/>
        <v>0</v>
      </c>
    </row>
    <row r="53" spans="2:8" ht="48" hidden="1" x14ac:dyDescent="0.3">
      <c r="B53" s="87" t="s">
        <v>50</v>
      </c>
      <c r="C53" s="34"/>
      <c r="D53" s="34"/>
      <c r="E53" s="37"/>
      <c r="F53" s="37"/>
      <c r="G53" s="37"/>
      <c r="H53" s="76">
        <f t="shared" si="1"/>
        <v>0</v>
      </c>
    </row>
    <row r="54" spans="2:8" ht="60" hidden="1" x14ac:dyDescent="0.3">
      <c r="B54" s="87" t="s">
        <v>51</v>
      </c>
      <c r="C54" s="34"/>
      <c r="D54" s="34"/>
      <c r="E54" s="37"/>
      <c r="F54" s="37"/>
      <c r="G54" s="37"/>
      <c r="H54" s="76">
        <f t="shared" si="1"/>
        <v>0</v>
      </c>
    </row>
    <row r="55" spans="2:8" ht="36" hidden="1" x14ac:dyDescent="0.3">
      <c r="B55" s="87" t="s">
        <v>52</v>
      </c>
      <c r="C55" s="34"/>
      <c r="D55" s="34"/>
      <c r="E55" s="37"/>
      <c r="F55" s="37"/>
      <c r="G55" s="37"/>
      <c r="H55" s="76">
        <f t="shared" si="1"/>
        <v>0</v>
      </c>
    </row>
    <row r="56" spans="2:8" ht="48" hidden="1" x14ac:dyDescent="0.3">
      <c r="B56" s="87" t="s">
        <v>53</v>
      </c>
      <c r="C56" s="34"/>
      <c r="D56" s="34"/>
      <c r="E56" s="37"/>
      <c r="F56" s="37"/>
      <c r="G56" s="37"/>
      <c r="H56" s="76">
        <f t="shared" si="1"/>
        <v>0</v>
      </c>
    </row>
    <row r="57" spans="2:8" ht="34.200000000000003" x14ac:dyDescent="0.3">
      <c r="B57" s="86" t="s">
        <v>28</v>
      </c>
      <c r="C57" s="40">
        <f t="shared" ref="C57:D57" si="7">+C58+C59+C60+C61+C62+C63+C64+C65+C66</f>
        <v>6123000</v>
      </c>
      <c r="D57" s="40">
        <f t="shared" si="7"/>
        <v>0</v>
      </c>
      <c r="E57" s="40">
        <f>+E58+E59+E60+E61+E62+E63+E64+E65+E66</f>
        <v>0</v>
      </c>
      <c r="F57" s="40">
        <f t="shared" ref="F57:H57" si="8">+F58+F59+F60+F61+F62+F63+F64+F65+F66</f>
        <v>0</v>
      </c>
      <c r="G57" s="40">
        <f t="shared" si="8"/>
        <v>0</v>
      </c>
      <c r="H57" s="79">
        <f t="shared" si="8"/>
        <v>0</v>
      </c>
    </row>
    <row r="58" spans="2:8" ht="24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76">
        <f t="shared" ref="H58:H66" si="9">SUM(E58:G58)</f>
        <v>0</v>
      </c>
    </row>
    <row r="59" spans="2:8" ht="36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76">
        <f t="shared" si="9"/>
        <v>0</v>
      </c>
    </row>
    <row r="60" spans="2:8" ht="24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76">
        <f t="shared" si="9"/>
        <v>0</v>
      </c>
    </row>
    <row r="61" spans="2:8" ht="36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76">
        <f t="shared" si="9"/>
        <v>0</v>
      </c>
    </row>
    <row r="62" spans="2:8" ht="36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76">
        <f t="shared" si="9"/>
        <v>0</v>
      </c>
    </row>
    <row r="63" spans="2:8" ht="24" hidden="1" x14ac:dyDescent="0.3">
      <c r="B63" s="87" t="s">
        <v>54</v>
      </c>
      <c r="C63" s="34"/>
      <c r="D63" s="34"/>
      <c r="E63" s="37"/>
      <c r="F63" s="37"/>
      <c r="G63" s="37"/>
      <c r="H63" s="76">
        <f t="shared" si="9"/>
        <v>0</v>
      </c>
    </row>
    <row r="64" spans="2:8" ht="36" hidden="1" x14ac:dyDescent="0.3">
      <c r="B64" s="87" t="s">
        <v>55</v>
      </c>
      <c r="C64" s="34"/>
      <c r="D64" s="34"/>
      <c r="E64" s="37"/>
      <c r="F64" s="37"/>
      <c r="G64" s="37"/>
      <c r="H64" s="76">
        <f t="shared" si="9"/>
        <v>0</v>
      </c>
    </row>
    <row r="65" spans="2:8" ht="24" hidden="1" x14ac:dyDescent="0.3">
      <c r="B65" s="87" t="s">
        <v>34</v>
      </c>
      <c r="C65" s="34"/>
      <c r="D65" s="34"/>
      <c r="E65" s="37"/>
      <c r="F65" s="37"/>
      <c r="G65" s="37"/>
      <c r="H65" s="76">
        <f t="shared" si="9"/>
        <v>0</v>
      </c>
    </row>
    <row r="66" spans="2:8" ht="48" hidden="1" x14ac:dyDescent="0.3">
      <c r="B66" s="87" t="s">
        <v>56</v>
      </c>
      <c r="C66" s="34"/>
      <c r="D66" s="34"/>
      <c r="E66" s="37"/>
      <c r="F66" s="37"/>
      <c r="G66" s="37"/>
      <c r="H66" s="76">
        <f t="shared" si="9"/>
        <v>0</v>
      </c>
    </row>
    <row r="67" spans="2:8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H67" si="10">+F68+F69+F70</f>
        <v>0</v>
      </c>
      <c r="G67" s="40">
        <f t="shared" si="10"/>
        <v>0</v>
      </c>
      <c r="H67" s="79">
        <f t="shared" si="10"/>
        <v>0</v>
      </c>
    </row>
    <row r="68" spans="2:8" ht="24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76">
        <f t="shared" ref="H68:H91" si="11">SUM(E68:G68)</f>
        <v>0</v>
      </c>
    </row>
    <row r="69" spans="2:8" ht="24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76">
        <f t="shared" si="11"/>
        <v>0</v>
      </c>
    </row>
    <row r="70" spans="2:8" ht="48" hidden="1" x14ac:dyDescent="0.3">
      <c r="B70" s="87" t="s">
        <v>60</v>
      </c>
      <c r="C70" s="34"/>
      <c r="D70" s="34"/>
      <c r="E70" s="37"/>
      <c r="F70" s="37"/>
      <c r="G70" s="37"/>
      <c r="H70" s="76">
        <f t="shared" si="11"/>
        <v>0</v>
      </c>
    </row>
    <row r="71" spans="2:8" ht="60" hidden="1" x14ac:dyDescent="0.3">
      <c r="B71" s="87" t="s">
        <v>61</v>
      </c>
      <c r="C71" s="34"/>
      <c r="D71" s="34"/>
      <c r="E71" s="37"/>
      <c r="F71" s="37"/>
      <c r="G71" s="37"/>
      <c r="H71" s="76">
        <f t="shared" si="11"/>
        <v>0</v>
      </c>
    </row>
    <row r="72" spans="2:8" ht="34.200000000000003" hidden="1" x14ac:dyDescent="0.3">
      <c r="B72" s="86" t="s">
        <v>62</v>
      </c>
      <c r="C72" s="53"/>
      <c r="D72" s="53"/>
      <c r="E72" s="40"/>
      <c r="F72" s="40"/>
      <c r="G72" s="40"/>
      <c r="H72" s="76">
        <f t="shared" si="11"/>
        <v>0</v>
      </c>
    </row>
    <row r="73" spans="2:8" ht="24" hidden="1" x14ac:dyDescent="0.3">
      <c r="B73" s="87" t="s">
        <v>63</v>
      </c>
      <c r="C73" s="34"/>
      <c r="D73" s="34"/>
      <c r="E73" s="37"/>
      <c r="F73" s="37"/>
      <c r="G73" s="37"/>
      <c r="H73" s="76">
        <f t="shared" si="11"/>
        <v>0</v>
      </c>
    </row>
    <row r="74" spans="2:8" ht="48" hidden="1" x14ac:dyDescent="0.3">
      <c r="B74" s="87" t="s">
        <v>64</v>
      </c>
      <c r="C74" s="34"/>
      <c r="D74" s="34"/>
      <c r="E74" s="37"/>
      <c r="F74" s="37"/>
      <c r="G74" s="37"/>
      <c r="H74" s="76">
        <f t="shared" si="11"/>
        <v>0</v>
      </c>
    </row>
    <row r="75" spans="2:8" ht="22.8" hidden="1" x14ac:dyDescent="0.3">
      <c r="B75" s="86" t="s">
        <v>65</v>
      </c>
      <c r="C75" s="53"/>
      <c r="D75" s="53"/>
      <c r="E75" s="40"/>
      <c r="F75" s="40"/>
      <c r="G75" s="40"/>
      <c r="H75" s="76">
        <f t="shared" si="11"/>
        <v>0</v>
      </c>
    </row>
    <row r="76" spans="2:8" ht="36" hidden="1" x14ac:dyDescent="0.3">
      <c r="B76" s="87" t="s">
        <v>66</v>
      </c>
      <c r="C76" s="34"/>
      <c r="D76" s="34"/>
      <c r="E76" s="37"/>
      <c r="F76" s="37"/>
      <c r="G76" s="37"/>
      <c r="H76" s="76">
        <f t="shared" si="11"/>
        <v>0</v>
      </c>
    </row>
    <row r="77" spans="2:8" ht="36" hidden="1" x14ac:dyDescent="0.3">
      <c r="B77" s="87" t="s">
        <v>67</v>
      </c>
      <c r="C77" s="34"/>
      <c r="D77" s="34"/>
      <c r="E77" s="37"/>
      <c r="F77" s="37"/>
      <c r="G77" s="37"/>
      <c r="H77" s="76">
        <f t="shared" si="11"/>
        <v>0</v>
      </c>
    </row>
    <row r="78" spans="2:8" ht="48" hidden="1" x14ac:dyDescent="0.3">
      <c r="B78" s="87" t="s">
        <v>68</v>
      </c>
      <c r="C78" s="34"/>
      <c r="D78" s="34"/>
      <c r="E78" s="37"/>
      <c r="F78" s="37"/>
      <c r="G78" s="37"/>
      <c r="H78" s="76">
        <f t="shared" si="11"/>
        <v>0</v>
      </c>
    </row>
    <row r="79" spans="2:8" x14ac:dyDescent="0.3">
      <c r="B79" s="90" t="s">
        <v>35</v>
      </c>
      <c r="C79" s="52"/>
      <c r="D79" s="52"/>
      <c r="E79" s="57"/>
      <c r="F79" s="57"/>
      <c r="G79" s="57"/>
      <c r="H79" s="76">
        <f t="shared" si="11"/>
        <v>0</v>
      </c>
    </row>
    <row r="80" spans="2:8" ht="22.8" hidden="1" x14ac:dyDescent="0.3">
      <c r="B80" s="86" t="s">
        <v>69</v>
      </c>
      <c r="C80" s="58"/>
      <c r="D80" s="58"/>
      <c r="E80" s="59"/>
      <c r="F80" s="59"/>
      <c r="G80" s="59"/>
      <c r="H80" s="76">
        <f t="shared" si="11"/>
        <v>0</v>
      </c>
    </row>
    <row r="81" spans="2:8" ht="22.8" hidden="1" x14ac:dyDescent="0.3">
      <c r="B81" s="86" t="s">
        <v>70</v>
      </c>
      <c r="C81" s="53"/>
      <c r="D81" s="53"/>
      <c r="E81" s="61"/>
      <c r="F81" s="61"/>
      <c r="G81" s="61"/>
      <c r="H81" s="76">
        <f t="shared" si="11"/>
        <v>0</v>
      </c>
    </row>
    <row r="82" spans="2:8" ht="36" hidden="1" x14ac:dyDescent="0.3">
      <c r="B82" s="87" t="s">
        <v>71</v>
      </c>
      <c r="C82" s="34"/>
      <c r="D82" s="34"/>
      <c r="E82" s="62"/>
      <c r="F82" s="62"/>
      <c r="G82" s="62"/>
      <c r="H82" s="76">
        <f t="shared" si="11"/>
        <v>0</v>
      </c>
    </row>
    <row r="83" spans="2:8" ht="36" hidden="1" x14ac:dyDescent="0.3">
      <c r="B83" s="87" t="s">
        <v>72</v>
      </c>
      <c r="C83" s="34"/>
      <c r="D83" s="34"/>
      <c r="E83" s="62"/>
      <c r="F83" s="62"/>
      <c r="G83" s="62"/>
      <c r="H83" s="76">
        <f t="shared" si="11"/>
        <v>0</v>
      </c>
    </row>
    <row r="84" spans="2:8" ht="22.8" hidden="1" x14ac:dyDescent="0.3">
      <c r="B84" s="86" t="s">
        <v>73</v>
      </c>
      <c r="C84" s="53"/>
      <c r="D84" s="53"/>
      <c r="E84" s="61"/>
      <c r="F84" s="61"/>
      <c r="G84" s="61"/>
      <c r="H84" s="76">
        <f t="shared" si="11"/>
        <v>0</v>
      </c>
    </row>
    <row r="85" spans="2:8" ht="24" hidden="1" x14ac:dyDescent="0.3">
      <c r="B85" s="87" t="s">
        <v>74</v>
      </c>
      <c r="C85" s="34"/>
      <c r="D85" s="34"/>
      <c r="E85" s="62"/>
      <c r="F85" s="62"/>
      <c r="G85" s="62"/>
      <c r="H85" s="76">
        <f t="shared" si="11"/>
        <v>0</v>
      </c>
    </row>
    <row r="86" spans="2:8" ht="36" hidden="1" x14ac:dyDescent="0.3">
      <c r="B86" s="87" t="s">
        <v>75</v>
      </c>
      <c r="C86" s="34"/>
      <c r="D86" s="34"/>
      <c r="E86" s="62"/>
      <c r="F86" s="62"/>
      <c r="G86" s="62"/>
      <c r="H86" s="76">
        <f t="shared" si="11"/>
        <v>0</v>
      </c>
    </row>
    <row r="87" spans="2:8" ht="22.8" hidden="1" x14ac:dyDescent="0.3">
      <c r="B87" s="86" t="s">
        <v>76</v>
      </c>
      <c r="C87" s="53"/>
      <c r="D87" s="53"/>
      <c r="E87" s="61"/>
      <c r="F87" s="61"/>
      <c r="G87" s="61"/>
      <c r="H87" s="76">
        <f t="shared" si="11"/>
        <v>0</v>
      </c>
    </row>
    <row r="88" spans="2:8" ht="36" hidden="1" x14ac:dyDescent="0.3">
      <c r="B88" s="87" t="s">
        <v>77</v>
      </c>
      <c r="C88" s="34"/>
      <c r="D88" s="34"/>
      <c r="E88" s="62"/>
      <c r="F88" s="62"/>
      <c r="G88" s="62"/>
      <c r="H88" s="76">
        <f t="shared" si="11"/>
        <v>0</v>
      </c>
    </row>
    <row r="89" spans="2:8" ht="22.8" hidden="1" x14ac:dyDescent="0.3">
      <c r="B89" s="90" t="s">
        <v>78</v>
      </c>
      <c r="C89" s="53"/>
      <c r="D89" s="53"/>
      <c r="E89" s="63"/>
      <c r="F89" s="63"/>
      <c r="G89" s="63"/>
      <c r="H89" s="76">
        <f t="shared" si="11"/>
        <v>0</v>
      </c>
    </row>
    <row r="90" spans="2:8" hidden="1" x14ac:dyDescent="0.3">
      <c r="B90" s="91"/>
      <c r="C90" s="41"/>
      <c r="D90" s="41"/>
      <c r="E90" s="39"/>
      <c r="F90" s="39"/>
      <c r="G90" s="39"/>
      <c r="H90" s="76">
        <f t="shared" si="11"/>
        <v>0</v>
      </c>
    </row>
    <row r="91" spans="2:8" ht="34.799999999999997" thickBot="1" x14ac:dyDescent="0.35">
      <c r="B91" s="98" t="s">
        <v>79</v>
      </c>
      <c r="C91" s="99">
        <f>+C15+C21+C31+C57+C67+C72+C75+C79+C80+C81+C84+C87+C89</f>
        <v>405743607.5</v>
      </c>
      <c r="D91" s="99">
        <f>+D15+D21+D31+D57+D67+D72+D75+D79+D80+D81+D84+D87+D89</f>
        <v>543533860</v>
      </c>
      <c r="E91" s="99">
        <f>+E15+E21+E31+E57+E67+E72+E75+E79+E80+E81+E84+E87+E89</f>
        <v>5530040.8099999996</v>
      </c>
      <c r="F91" s="99">
        <f t="shared" ref="F91:G91" si="12">+F15+F21+F31+F57+F67+F72+F75+F79+F80+F81+F84+F87+F89</f>
        <v>18196313.830000002</v>
      </c>
      <c r="G91" s="99">
        <f t="shared" si="12"/>
        <v>24132720.849999998</v>
      </c>
      <c r="H91" s="77">
        <f t="shared" si="11"/>
        <v>47859075.489999995</v>
      </c>
    </row>
    <row r="92" spans="2:8" x14ac:dyDescent="0.3">
      <c r="B92" s="13" t="s">
        <v>82</v>
      </c>
      <c r="C92" s="95"/>
      <c r="D92" s="96"/>
      <c r="E92" s="96"/>
      <c r="F92" s="96"/>
      <c r="G92" s="96"/>
      <c r="H92" s="97"/>
    </row>
    <row r="93" spans="2:8" x14ac:dyDescent="0.3">
      <c r="B93" s="142" t="s">
        <v>88</v>
      </c>
      <c r="C93" s="143"/>
      <c r="D93" s="143"/>
      <c r="E93" s="143"/>
      <c r="F93" s="143"/>
      <c r="G93" s="65"/>
      <c r="H93" s="80"/>
    </row>
    <row r="94" spans="2:8" x14ac:dyDescent="0.3">
      <c r="B94" s="142" t="s">
        <v>142</v>
      </c>
      <c r="C94" s="143"/>
      <c r="D94" s="143"/>
      <c r="E94" s="143"/>
      <c r="F94" s="143"/>
      <c r="G94" s="65"/>
      <c r="H94" s="80"/>
    </row>
    <row r="95" spans="2:8" x14ac:dyDescent="0.3">
      <c r="B95" s="139" t="s">
        <v>86</v>
      </c>
      <c r="C95" s="140"/>
      <c r="D95" s="140"/>
      <c r="E95" s="140"/>
      <c r="F95" s="140"/>
      <c r="G95" s="65"/>
      <c r="H95" s="80"/>
    </row>
    <row r="96" spans="2:8" x14ac:dyDescent="0.3">
      <c r="B96" s="142" t="s">
        <v>87</v>
      </c>
      <c r="C96" s="143"/>
      <c r="D96" s="143"/>
      <c r="E96" s="143"/>
      <c r="F96" s="143"/>
      <c r="H96" s="74"/>
    </row>
    <row r="97" spans="2:8" x14ac:dyDescent="0.3">
      <c r="B97" s="26" t="s">
        <v>85</v>
      </c>
      <c r="C97" s="18"/>
      <c r="D97" s="18"/>
      <c r="E97" s="18"/>
      <c r="F97" s="18"/>
      <c r="H97" s="74"/>
    </row>
    <row r="98" spans="2:8" x14ac:dyDescent="0.3">
      <c r="B98" s="16"/>
      <c r="H98" s="74"/>
    </row>
    <row r="99" spans="2:8" x14ac:dyDescent="0.3">
      <c r="B99" s="16"/>
      <c r="H99" s="74"/>
    </row>
    <row r="100" spans="2:8" x14ac:dyDescent="0.3">
      <c r="B100" s="16" t="s">
        <v>137</v>
      </c>
      <c r="E100" s="152" t="s">
        <v>139</v>
      </c>
      <c r="F100" s="152"/>
      <c r="H100" s="74"/>
    </row>
    <row r="101" spans="2:8" x14ac:dyDescent="0.3">
      <c r="B101" s="16" t="s">
        <v>129</v>
      </c>
      <c r="E101" s="152" t="s">
        <v>132</v>
      </c>
      <c r="F101" s="152"/>
      <c r="H101" s="74"/>
    </row>
    <row r="102" spans="2:8" x14ac:dyDescent="0.3">
      <c r="B102" s="26" t="s">
        <v>138</v>
      </c>
      <c r="E102" s="152" t="s">
        <v>138</v>
      </c>
      <c r="F102" s="152"/>
      <c r="H102" s="74"/>
    </row>
    <row r="103" spans="2:8" x14ac:dyDescent="0.3">
      <c r="B103" s="26"/>
      <c r="H103" s="74"/>
    </row>
    <row r="104" spans="2:8" x14ac:dyDescent="0.3">
      <c r="B104" s="16"/>
      <c r="C104" s="152" t="s">
        <v>140</v>
      </c>
      <c r="D104" s="152"/>
      <c r="H104" s="74"/>
    </row>
    <row r="105" spans="2:8" ht="15" thickBot="1" x14ac:dyDescent="0.35">
      <c r="B105" s="27"/>
      <c r="C105" s="157" t="s">
        <v>141</v>
      </c>
      <c r="D105" s="157"/>
      <c r="E105" s="28"/>
      <c r="F105" s="28"/>
      <c r="G105" s="28"/>
      <c r="H105" s="81"/>
    </row>
  </sheetData>
  <mergeCells count="15">
    <mergeCell ref="E102:F102"/>
    <mergeCell ref="C104:D104"/>
    <mergeCell ref="C105:D105"/>
    <mergeCell ref="B93:F93"/>
    <mergeCell ref="B94:F94"/>
    <mergeCell ref="B95:F95"/>
    <mergeCell ref="B96:F96"/>
    <mergeCell ref="E100:F100"/>
    <mergeCell ref="E101:F101"/>
    <mergeCell ref="E12:G12"/>
    <mergeCell ref="B8:C8"/>
    <mergeCell ref="B9:C9"/>
    <mergeCell ref="B10:C10"/>
    <mergeCell ref="B11:C11"/>
    <mergeCell ref="B12:C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4694-E049-4E0A-9B2D-EA2344484CB5}">
  <dimension ref="B1:I106"/>
  <sheetViews>
    <sheetView showGridLines="0" topLeftCell="C91" zoomScale="140" zoomScaleNormal="140" workbookViewId="0">
      <selection activeCell="B2" sqref="B2:I106"/>
    </sheetView>
  </sheetViews>
  <sheetFormatPr baseColWidth="10" defaultColWidth="14.5546875" defaultRowHeight="14.4" x14ac:dyDescent="0.3"/>
  <cols>
    <col min="2" max="2" width="33.21875" customWidth="1"/>
    <col min="3" max="9" width="14.5546875" style="12"/>
  </cols>
  <sheetData>
    <row r="1" spans="2:9" ht="15" thickBot="1" x14ac:dyDescent="0.35"/>
    <row r="2" spans="2:9" x14ac:dyDescent="0.3">
      <c r="B2" s="13"/>
      <c r="C2" s="14"/>
      <c r="D2" s="14"/>
      <c r="E2" s="14"/>
      <c r="F2" s="14"/>
      <c r="G2" s="14"/>
      <c r="H2" s="14"/>
      <c r="I2" s="73"/>
    </row>
    <row r="3" spans="2:9" x14ac:dyDescent="0.3">
      <c r="B3" s="16"/>
      <c r="I3" s="74"/>
    </row>
    <row r="4" spans="2:9" x14ac:dyDescent="0.3">
      <c r="B4" s="16"/>
      <c r="I4" s="74"/>
    </row>
    <row r="5" spans="2:9" x14ac:dyDescent="0.3">
      <c r="B5" s="16"/>
      <c r="I5" s="74"/>
    </row>
    <row r="6" spans="2:9" x14ac:dyDescent="0.3">
      <c r="B6" s="16"/>
      <c r="I6" s="74"/>
    </row>
    <row r="7" spans="2:9" x14ac:dyDescent="0.3">
      <c r="B7" s="16"/>
      <c r="I7" s="74"/>
    </row>
    <row r="8" spans="2:9" ht="18" x14ac:dyDescent="0.3">
      <c r="B8" s="153" t="s">
        <v>81</v>
      </c>
      <c r="C8" s="154"/>
      <c r="E8" s="18"/>
      <c r="I8" s="74"/>
    </row>
    <row r="9" spans="2:9" ht="18" x14ac:dyDescent="0.3">
      <c r="B9" s="153" t="s">
        <v>89</v>
      </c>
      <c r="C9" s="154"/>
      <c r="E9" s="18"/>
      <c r="I9" s="74"/>
    </row>
    <row r="10" spans="2:9" ht="18" x14ac:dyDescent="0.3">
      <c r="B10" s="153" t="s">
        <v>125</v>
      </c>
      <c r="C10" s="154"/>
      <c r="E10" s="19"/>
      <c r="I10" s="74"/>
    </row>
    <row r="11" spans="2:9" ht="15.6" x14ac:dyDescent="0.3">
      <c r="B11" s="148" t="s">
        <v>80</v>
      </c>
      <c r="C11" s="149"/>
      <c r="D11" s="20"/>
      <c r="E11" s="21"/>
      <c r="I11" s="74"/>
    </row>
    <row r="12" spans="2:9" x14ac:dyDescent="0.3">
      <c r="B12" s="146" t="s">
        <v>36</v>
      </c>
      <c r="C12" s="147"/>
      <c r="D12" s="22"/>
      <c r="E12" s="156" t="s">
        <v>91</v>
      </c>
      <c r="F12" s="156"/>
      <c r="G12" s="156"/>
      <c r="H12" s="156"/>
      <c r="I12" s="74"/>
    </row>
    <row r="13" spans="2:9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3" t="s">
        <v>96</v>
      </c>
      <c r="I13" s="84" t="s">
        <v>93</v>
      </c>
    </row>
    <row r="14" spans="2:9" x14ac:dyDescent="0.3">
      <c r="B14" s="85" t="s">
        <v>1</v>
      </c>
      <c r="C14" s="30"/>
      <c r="D14" s="30"/>
      <c r="E14" s="30"/>
      <c r="F14" s="30"/>
      <c r="G14" s="30"/>
      <c r="H14" s="30"/>
      <c r="I14" s="75"/>
    </row>
    <row r="15" spans="2:9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32">
        <f>H16+H17+H20</f>
        <v>10379869.32</v>
      </c>
      <c r="I15" s="76">
        <f t="shared" ref="I15:I56" si="1">SUM(E15:H15)</f>
        <v>42711174.660000004</v>
      </c>
    </row>
    <row r="16" spans="2:9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36">
        <v>8798495</v>
      </c>
      <c r="I16" s="76">
        <f t="shared" si="1"/>
        <v>36313674.280000001</v>
      </c>
    </row>
    <row r="17" spans="2:9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36">
        <v>260000</v>
      </c>
      <c r="I17" s="76">
        <f t="shared" si="1"/>
        <v>1010000</v>
      </c>
    </row>
    <row r="18" spans="2:9" ht="24" x14ac:dyDescent="0.3">
      <c r="B18" s="87" t="s">
        <v>38</v>
      </c>
      <c r="C18" s="34"/>
      <c r="D18" s="34"/>
      <c r="E18" s="37"/>
      <c r="F18" s="37"/>
      <c r="G18" s="37"/>
      <c r="H18" s="38"/>
      <c r="I18" s="76">
        <f t="shared" si="1"/>
        <v>0</v>
      </c>
    </row>
    <row r="19" spans="2:9" ht="36" x14ac:dyDescent="0.3">
      <c r="B19" s="87" t="s">
        <v>5</v>
      </c>
      <c r="C19" s="34"/>
      <c r="D19" s="34"/>
      <c r="E19" s="37"/>
      <c r="F19" s="37"/>
      <c r="G19" s="37"/>
      <c r="H19" s="38"/>
      <c r="I19" s="76">
        <f t="shared" si="1"/>
        <v>0</v>
      </c>
    </row>
    <row r="20" spans="2:9" ht="36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36">
        <v>1321374.3199999998</v>
      </c>
      <c r="I20" s="76">
        <f t="shared" si="1"/>
        <v>5387500.3799999999</v>
      </c>
    </row>
    <row r="21" spans="2:9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H21" si="2">+F22+F23+F24+F25+F26+F27+F28+F29+F30</f>
        <v>693904.73</v>
      </c>
      <c r="G21" s="40">
        <f t="shared" si="2"/>
        <v>12460139.41</v>
      </c>
      <c r="H21" s="40">
        <f t="shared" si="2"/>
        <v>4065499.49</v>
      </c>
      <c r="I21" s="76">
        <f t="shared" si="1"/>
        <v>17789060.800000001</v>
      </c>
    </row>
    <row r="22" spans="2:9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36">
        <v>541623.43000000005</v>
      </c>
      <c r="I22" s="76">
        <f t="shared" si="1"/>
        <v>2179149.5499999998</v>
      </c>
    </row>
    <row r="23" spans="2:9" ht="24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36">
        <v>1534000</v>
      </c>
      <c r="I23" s="76">
        <f t="shared" si="1"/>
        <v>1534000</v>
      </c>
    </row>
    <row r="24" spans="2:9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36">
        <v>58600</v>
      </c>
      <c r="I24" s="76">
        <f t="shared" si="1"/>
        <v>234400</v>
      </c>
    </row>
    <row r="25" spans="2:9" ht="24" x14ac:dyDescent="0.3">
      <c r="B25" s="87" t="s">
        <v>11</v>
      </c>
      <c r="C25" s="34"/>
      <c r="D25" s="42">
        <v>3000000</v>
      </c>
      <c r="E25" s="35"/>
      <c r="F25" s="35"/>
      <c r="G25" s="37"/>
      <c r="H25" s="37"/>
      <c r="I25" s="76">
        <f t="shared" si="1"/>
        <v>0</v>
      </c>
    </row>
    <row r="26" spans="2:9" ht="24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43">
        <v>0</v>
      </c>
      <c r="I26" s="76">
        <f t="shared" si="1"/>
        <v>0</v>
      </c>
    </row>
    <row r="27" spans="2:9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37">
        <v>0</v>
      </c>
      <c r="I27" s="76">
        <f t="shared" si="1"/>
        <v>83464.320000000007</v>
      </c>
    </row>
    <row r="28" spans="2:9" ht="48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36">
        <v>342436</v>
      </c>
      <c r="I28" s="76">
        <f t="shared" si="1"/>
        <v>610407.19999999995</v>
      </c>
    </row>
    <row r="29" spans="2:9" ht="48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36">
        <v>1588840.06</v>
      </c>
      <c r="I29" s="76">
        <f t="shared" si="1"/>
        <v>13147639.73</v>
      </c>
    </row>
    <row r="30" spans="2:9" ht="36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38">
        <v>0</v>
      </c>
      <c r="I30" s="76">
        <f t="shared" si="1"/>
        <v>0</v>
      </c>
    </row>
    <row r="31" spans="2:9" ht="23.4" thickBot="1" x14ac:dyDescent="0.35">
      <c r="B31" s="88" t="s">
        <v>16</v>
      </c>
      <c r="C31" s="45">
        <f t="shared" ref="C31:D31" si="3">+C32+C33+C34+C35+C36+C37+C38+C39+C40</f>
        <v>13882794.99</v>
      </c>
      <c r="D31" s="45">
        <f t="shared" si="3"/>
        <v>0</v>
      </c>
      <c r="E31" s="45">
        <f>+E32+E33+E34+E35+E36+E37+E38+E39+E40</f>
        <v>517000</v>
      </c>
      <c r="F31" s="45">
        <f t="shared" ref="F31:H31" si="4">+F32+F33+F34+F35+F36+F37+F38+F39+F40</f>
        <v>520685</v>
      </c>
      <c r="G31" s="45">
        <f t="shared" si="4"/>
        <v>766523.84</v>
      </c>
      <c r="H31" s="45">
        <f t="shared" si="4"/>
        <v>520630</v>
      </c>
      <c r="I31" s="77">
        <f t="shared" si="1"/>
        <v>2324838.84</v>
      </c>
    </row>
    <row r="32" spans="2:9" ht="36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49">
        <v>3630</v>
      </c>
      <c r="I32" s="78">
        <f t="shared" si="1"/>
        <v>9570</v>
      </c>
    </row>
    <row r="33" spans="2:9" ht="24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37">
        <v>0</v>
      </c>
      <c r="I33" s="76">
        <f t="shared" si="1"/>
        <v>0</v>
      </c>
    </row>
    <row r="34" spans="2:9" ht="24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50">
        <v>0</v>
      </c>
      <c r="I34" s="76">
        <f t="shared" si="1"/>
        <v>109456.64</v>
      </c>
    </row>
    <row r="35" spans="2:9" x14ac:dyDescent="0.3">
      <c r="B35" s="87" t="s">
        <v>20</v>
      </c>
      <c r="C35" s="34"/>
      <c r="D35" s="34"/>
      <c r="E35" s="37"/>
      <c r="F35" s="37"/>
      <c r="G35" s="37"/>
      <c r="H35" s="37"/>
      <c r="I35" s="76">
        <f t="shared" si="1"/>
        <v>0</v>
      </c>
    </row>
    <row r="36" spans="2:9" ht="24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37">
        <v>0</v>
      </c>
      <c r="I36" s="76">
        <f t="shared" si="1"/>
        <v>105492</v>
      </c>
    </row>
    <row r="37" spans="2:9" ht="24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37">
        <v>0</v>
      </c>
      <c r="I37" s="76">
        <f t="shared" si="1"/>
        <v>0</v>
      </c>
    </row>
    <row r="38" spans="2:9" ht="36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37">
        <v>517000</v>
      </c>
      <c r="I38" s="76">
        <f t="shared" si="1"/>
        <v>2068000</v>
      </c>
    </row>
    <row r="39" spans="2:9" ht="36" x14ac:dyDescent="0.3">
      <c r="B39" s="87" t="s">
        <v>40</v>
      </c>
      <c r="C39" s="34"/>
      <c r="D39" s="34"/>
      <c r="E39" s="37"/>
      <c r="F39" s="37"/>
      <c r="G39" s="38"/>
      <c r="H39" s="37"/>
      <c r="I39" s="76">
        <f t="shared" si="1"/>
        <v>0</v>
      </c>
    </row>
    <row r="40" spans="2:9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37">
        <v>0</v>
      </c>
      <c r="I40" s="76">
        <f t="shared" si="1"/>
        <v>32320.2</v>
      </c>
    </row>
    <row r="41" spans="2:9" ht="22.8" hidden="1" x14ac:dyDescent="0.3">
      <c r="B41" s="86" t="s">
        <v>25</v>
      </c>
      <c r="C41" s="52"/>
      <c r="D41" s="52"/>
      <c r="E41" s="52">
        <f t="shared" ref="E41" si="5">SUM(E42:E48)</f>
        <v>0</v>
      </c>
      <c r="F41" s="52">
        <f t="shared" ref="F41" si="6">SUM(F42:F48)</f>
        <v>0</v>
      </c>
      <c r="G41" s="52"/>
      <c r="H41" s="52"/>
      <c r="I41" s="76">
        <f t="shared" si="1"/>
        <v>0</v>
      </c>
    </row>
    <row r="42" spans="2:9" ht="36" hidden="1" x14ac:dyDescent="0.3">
      <c r="B42" s="87" t="s">
        <v>26</v>
      </c>
      <c r="C42" s="34"/>
      <c r="D42" s="34"/>
      <c r="E42" s="37"/>
      <c r="F42" s="37"/>
      <c r="G42" s="37"/>
      <c r="H42" s="37"/>
      <c r="I42" s="76">
        <f t="shared" si="1"/>
        <v>0</v>
      </c>
    </row>
    <row r="43" spans="2:9" ht="48" hidden="1" x14ac:dyDescent="0.3">
      <c r="B43" s="87" t="s">
        <v>41</v>
      </c>
      <c r="C43" s="34"/>
      <c r="D43" s="34"/>
      <c r="E43" s="37"/>
      <c r="F43" s="37"/>
      <c r="G43" s="37"/>
      <c r="H43" s="37"/>
      <c r="I43" s="76">
        <f t="shared" si="1"/>
        <v>0</v>
      </c>
    </row>
    <row r="44" spans="2:9" ht="48" hidden="1" x14ac:dyDescent="0.3">
      <c r="B44" s="87" t="s">
        <v>42</v>
      </c>
      <c r="C44" s="34"/>
      <c r="D44" s="34"/>
      <c r="E44" s="37"/>
      <c r="F44" s="37"/>
      <c r="G44" s="37"/>
      <c r="H44" s="37"/>
      <c r="I44" s="76">
        <f t="shared" si="1"/>
        <v>0</v>
      </c>
    </row>
    <row r="45" spans="2:9" ht="48" hidden="1" x14ac:dyDescent="0.3">
      <c r="B45" s="87" t="s">
        <v>43</v>
      </c>
      <c r="C45" s="34"/>
      <c r="D45" s="34"/>
      <c r="E45" s="37"/>
      <c r="F45" s="37"/>
      <c r="G45" s="37"/>
      <c r="H45" s="37"/>
      <c r="I45" s="76">
        <f t="shared" si="1"/>
        <v>0</v>
      </c>
    </row>
    <row r="46" spans="2:9" ht="60" hidden="1" x14ac:dyDescent="0.3">
      <c r="B46" s="87" t="s">
        <v>44</v>
      </c>
      <c r="C46" s="34"/>
      <c r="D46" s="34"/>
      <c r="E46" s="37"/>
      <c r="F46" s="37"/>
      <c r="G46" s="37"/>
      <c r="H46" s="37"/>
      <c r="I46" s="76">
        <f t="shared" si="1"/>
        <v>0</v>
      </c>
    </row>
    <row r="47" spans="2:9" ht="36" hidden="1" x14ac:dyDescent="0.3">
      <c r="B47" s="87" t="s">
        <v>27</v>
      </c>
      <c r="C47" s="34"/>
      <c r="D47" s="34"/>
      <c r="E47" s="37"/>
      <c r="F47" s="37"/>
      <c r="G47" s="37"/>
      <c r="H47" s="37"/>
      <c r="I47" s="76">
        <f t="shared" si="1"/>
        <v>0</v>
      </c>
    </row>
    <row r="48" spans="2:9" ht="48" hidden="1" x14ac:dyDescent="0.3">
      <c r="B48" s="87" t="s">
        <v>45</v>
      </c>
      <c r="C48" s="34"/>
      <c r="D48" s="34"/>
      <c r="E48" s="37"/>
      <c r="F48" s="37"/>
      <c r="G48" s="37"/>
      <c r="H48" s="37"/>
      <c r="I48" s="76">
        <f t="shared" si="1"/>
        <v>0</v>
      </c>
    </row>
    <row r="49" spans="2:9" ht="22.8" hidden="1" x14ac:dyDescent="0.3">
      <c r="B49" s="86" t="s">
        <v>46</v>
      </c>
      <c r="C49" s="53"/>
      <c r="D49" s="53"/>
      <c r="E49" s="53"/>
      <c r="F49" s="53"/>
      <c r="G49" s="53"/>
      <c r="H49" s="53"/>
      <c r="I49" s="76">
        <f t="shared" si="1"/>
        <v>0</v>
      </c>
    </row>
    <row r="50" spans="2:9" ht="36" hidden="1" x14ac:dyDescent="0.3">
      <c r="B50" s="87" t="s">
        <v>47</v>
      </c>
      <c r="C50" s="34"/>
      <c r="D50" s="34"/>
      <c r="E50" s="37"/>
      <c r="F50" s="37"/>
      <c r="G50" s="37"/>
      <c r="H50" s="37"/>
      <c r="I50" s="76">
        <f t="shared" si="1"/>
        <v>0</v>
      </c>
    </row>
    <row r="51" spans="2:9" ht="48" hidden="1" x14ac:dyDescent="0.3">
      <c r="B51" s="87" t="s">
        <v>48</v>
      </c>
      <c r="C51" s="34"/>
      <c r="D51" s="34"/>
      <c r="E51" s="37"/>
      <c r="F51" s="37"/>
      <c r="G51" s="37"/>
      <c r="H51" s="37"/>
      <c r="I51" s="76">
        <f t="shared" si="1"/>
        <v>0</v>
      </c>
    </row>
    <row r="52" spans="2:9" ht="48" hidden="1" x14ac:dyDescent="0.3">
      <c r="B52" s="87" t="s">
        <v>49</v>
      </c>
      <c r="C52" s="34"/>
      <c r="D52" s="34"/>
      <c r="E52" s="37"/>
      <c r="F52" s="37"/>
      <c r="G52" s="37"/>
      <c r="H52" s="37"/>
      <c r="I52" s="76">
        <f t="shared" si="1"/>
        <v>0</v>
      </c>
    </row>
    <row r="53" spans="2:9" ht="48" hidden="1" x14ac:dyDescent="0.3">
      <c r="B53" s="87" t="s">
        <v>50</v>
      </c>
      <c r="C53" s="34"/>
      <c r="D53" s="34"/>
      <c r="E53" s="37"/>
      <c r="F53" s="37"/>
      <c r="G53" s="37"/>
      <c r="H53" s="37"/>
      <c r="I53" s="76">
        <f t="shared" si="1"/>
        <v>0</v>
      </c>
    </row>
    <row r="54" spans="2:9" ht="60" hidden="1" x14ac:dyDescent="0.3">
      <c r="B54" s="87" t="s">
        <v>51</v>
      </c>
      <c r="C54" s="34"/>
      <c r="D54" s="34"/>
      <c r="E54" s="37"/>
      <c r="F54" s="37"/>
      <c r="G54" s="37"/>
      <c r="H54" s="37"/>
      <c r="I54" s="76">
        <f t="shared" si="1"/>
        <v>0</v>
      </c>
    </row>
    <row r="55" spans="2:9" ht="36" hidden="1" x14ac:dyDescent="0.3">
      <c r="B55" s="87" t="s">
        <v>52</v>
      </c>
      <c r="C55" s="34"/>
      <c r="D55" s="34"/>
      <c r="E55" s="37"/>
      <c r="F55" s="37"/>
      <c r="G55" s="37"/>
      <c r="H55" s="37"/>
      <c r="I55" s="76">
        <f t="shared" si="1"/>
        <v>0</v>
      </c>
    </row>
    <row r="56" spans="2:9" ht="48" hidden="1" x14ac:dyDescent="0.3">
      <c r="B56" s="87" t="s">
        <v>53</v>
      </c>
      <c r="C56" s="34"/>
      <c r="D56" s="34"/>
      <c r="E56" s="37"/>
      <c r="F56" s="37"/>
      <c r="G56" s="37"/>
      <c r="H56" s="37"/>
      <c r="I56" s="76">
        <f t="shared" si="1"/>
        <v>0</v>
      </c>
    </row>
    <row r="57" spans="2:9" ht="34.200000000000003" x14ac:dyDescent="0.3">
      <c r="B57" s="86" t="s">
        <v>28</v>
      </c>
      <c r="C57" s="40">
        <f t="shared" ref="C57:D57" si="7">+C58+C59+C60+C61+C62+C63+C64+C65+C66</f>
        <v>6123000</v>
      </c>
      <c r="D57" s="40">
        <f t="shared" si="7"/>
        <v>0</v>
      </c>
      <c r="E57" s="40">
        <f>+E58+E59+E60+E61+E62+E63+E64+E65+E66</f>
        <v>0</v>
      </c>
      <c r="F57" s="40">
        <f t="shared" ref="F57:I57" si="8">+F58+F59+F60+F61+F62+F63+F64+F65+F66</f>
        <v>0</v>
      </c>
      <c r="G57" s="40">
        <f t="shared" si="8"/>
        <v>0</v>
      </c>
      <c r="H57" s="40">
        <f t="shared" si="8"/>
        <v>0</v>
      </c>
      <c r="I57" s="79">
        <f t="shared" si="8"/>
        <v>0</v>
      </c>
    </row>
    <row r="58" spans="2:9" ht="24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37">
        <v>0</v>
      </c>
      <c r="I58" s="76">
        <f t="shared" ref="I58:I66" si="9">SUM(E58:H58)</f>
        <v>0</v>
      </c>
    </row>
    <row r="59" spans="2:9" ht="36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37">
        <v>0</v>
      </c>
      <c r="I59" s="76">
        <f t="shared" si="9"/>
        <v>0</v>
      </c>
    </row>
    <row r="60" spans="2:9" ht="24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37">
        <v>0</v>
      </c>
      <c r="I60" s="76">
        <f t="shared" si="9"/>
        <v>0</v>
      </c>
    </row>
    <row r="61" spans="2:9" ht="36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37">
        <v>0</v>
      </c>
      <c r="I61" s="76">
        <f t="shared" si="9"/>
        <v>0</v>
      </c>
    </row>
    <row r="62" spans="2:9" ht="36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37">
        <v>0</v>
      </c>
      <c r="I62" s="76">
        <f t="shared" si="9"/>
        <v>0</v>
      </c>
    </row>
    <row r="63" spans="2:9" ht="24" hidden="1" x14ac:dyDescent="0.3">
      <c r="B63" s="87" t="s">
        <v>54</v>
      </c>
      <c r="C63" s="34"/>
      <c r="D63" s="34"/>
      <c r="E63" s="37"/>
      <c r="F63" s="37"/>
      <c r="G63" s="37"/>
      <c r="H63" s="37"/>
      <c r="I63" s="76">
        <f t="shared" si="9"/>
        <v>0</v>
      </c>
    </row>
    <row r="64" spans="2:9" ht="36" hidden="1" x14ac:dyDescent="0.3">
      <c r="B64" s="87" t="s">
        <v>55</v>
      </c>
      <c r="C64" s="34"/>
      <c r="D64" s="34"/>
      <c r="E64" s="37"/>
      <c r="F64" s="37"/>
      <c r="G64" s="37"/>
      <c r="H64" s="37"/>
      <c r="I64" s="76">
        <f t="shared" si="9"/>
        <v>0</v>
      </c>
    </row>
    <row r="65" spans="2:9" ht="24" hidden="1" x14ac:dyDescent="0.3">
      <c r="B65" s="87" t="s">
        <v>34</v>
      </c>
      <c r="C65" s="34"/>
      <c r="D65" s="34"/>
      <c r="E65" s="37"/>
      <c r="F65" s="37"/>
      <c r="G65" s="37"/>
      <c r="H65" s="37"/>
      <c r="I65" s="76">
        <f t="shared" si="9"/>
        <v>0</v>
      </c>
    </row>
    <row r="66" spans="2:9" ht="48" hidden="1" x14ac:dyDescent="0.3">
      <c r="B66" s="87" t="s">
        <v>56</v>
      </c>
      <c r="C66" s="34"/>
      <c r="D66" s="34"/>
      <c r="E66" s="37"/>
      <c r="F66" s="37"/>
      <c r="G66" s="37"/>
      <c r="H66" s="37"/>
      <c r="I66" s="76">
        <f t="shared" si="9"/>
        <v>0</v>
      </c>
    </row>
    <row r="67" spans="2:9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I67" si="10">+F68+F69+F70</f>
        <v>0</v>
      </c>
      <c r="G67" s="40">
        <f t="shared" si="10"/>
        <v>0</v>
      </c>
      <c r="H67" s="40">
        <f t="shared" si="10"/>
        <v>0</v>
      </c>
      <c r="I67" s="79">
        <f t="shared" si="10"/>
        <v>0</v>
      </c>
    </row>
    <row r="68" spans="2:9" ht="24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37"/>
      <c r="I68" s="76">
        <f t="shared" ref="I68:I91" si="11">SUM(E68:H68)</f>
        <v>0</v>
      </c>
    </row>
    <row r="69" spans="2:9" ht="24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37">
        <v>0</v>
      </c>
      <c r="I69" s="76">
        <f t="shared" si="11"/>
        <v>0</v>
      </c>
    </row>
    <row r="70" spans="2:9" ht="48" hidden="1" x14ac:dyDescent="0.3">
      <c r="B70" s="87" t="s">
        <v>60</v>
      </c>
      <c r="C70" s="34"/>
      <c r="D70" s="34"/>
      <c r="E70" s="37"/>
      <c r="F70" s="37"/>
      <c r="G70" s="37"/>
      <c r="H70" s="37"/>
      <c r="I70" s="76">
        <f t="shared" si="11"/>
        <v>0</v>
      </c>
    </row>
    <row r="71" spans="2:9" ht="60" hidden="1" x14ac:dyDescent="0.3">
      <c r="B71" s="87" t="s">
        <v>61</v>
      </c>
      <c r="C71" s="34"/>
      <c r="D71" s="34"/>
      <c r="E71" s="37"/>
      <c r="F71" s="37"/>
      <c r="G71" s="37"/>
      <c r="H71" s="37"/>
      <c r="I71" s="76">
        <f t="shared" si="11"/>
        <v>0</v>
      </c>
    </row>
    <row r="72" spans="2:9" ht="34.200000000000003" hidden="1" x14ac:dyDescent="0.3">
      <c r="B72" s="86" t="s">
        <v>62</v>
      </c>
      <c r="C72" s="53"/>
      <c r="D72" s="53"/>
      <c r="E72" s="40"/>
      <c r="F72" s="40"/>
      <c r="G72" s="40"/>
      <c r="H72" s="40"/>
      <c r="I72" s="76">
        <f t="shared" si="11"/>
        <v>0</v>
      </c>
    </row>
    <row r="73" spans="2:9" ht="24" hidden="1" x14ac:dyDescent="0.3">
      <c r="B73" s="87" t="s">
        <v>63</v>
      </c>
      <c r="C73" s="34"/>
      <c r="D73" s="34"/>
      <c r="E73" s="37"/>
      <c r="F73" s="37"/>
      <c r="G73" s="37"/>
      <c r="H73" s="37"/>
      <c r="I73" s="76">
        <f t="shared" si="11"/>
        <v>0</v>
      </c>
    </row>
    <row r="74" spans="2:9" ht="48" hidden="1" x14ac:dyDescent="0.3">
      <c r="B74" s="87" t="s">
        <v>64</v>
      </c>
      <c r="C74" s="34"/>
      <c r="D74" s="34"/>
      <c r="E74" s="37"/>
      <c r="F74" s="37"/>
      <c r="G74" s="37"/>
      <c r="H74" s="37"/>
      <c r="I74" s="76">
        <f t="shared" si="11"/>
        <v>0</v>
      </c>
    </row>
    <row r="75" spans="2:9" ht="22.8" hidden="1" x14ac:dyDescent="0.3">
      <c r="B75" s="86" t="s">
        <v>65</v>
      </c>
      <c r="C75" s="53"/>
      <c r="D75" s="53"/>
      <c r="E75" s="40"/>
      <c r="F75" s="40"/>
      <c r="G75" s="40"/>
      <c r="H75" s="40"/>
      <c r="I75" s="76">
        <f t="shared" si="11"/>
        <v>0</v>
      </c>
    </row>
    <row r="76" spans="2:9" ht="36" hidden="1" x14ac:dyDescent="0.3">
      <c r="B76" s="87" t="s">
        <v>66</v>
      </c>
      <c r="C76" s="34"/>
      <c r="D76" s="34"/>
      <c r="E76" s="37"/>
      <c r="F76" s="37"/>
      <c r="G76" s="37"/>
      <c r="H76" s="37"/>
      <c r="I76" s="76">
        <f t="shared" si="11"/>
        <v>0</v>
      </c>
    </row>
    <row r="77" spans="2:9" ht="36" hidden="1" x14ac:dyDescent="0.3">
      <c r="B77" s="87" t="s">
        <v>67</v>
      </c>
      <c r="C77" s="34"/>
      <c r="D77" s="34"/>
      <c r="E77" s="37"/>
      <c r="F77" s="37"/>
      <c r="G77" s="37"/>
      <c r="H77" s="37"/>
      <c r="I77" s="76">
        <f t="shared" si="11"/>
        <v>0</v>
      </c>
    </row>
    <row r="78" spans="2:9" ht="48" hidden="1" x14ac:dyDescent="0.3">
      <c r="B78" s="87" t="s">
        <v>68</v>
      </c>
      <c r="C78" s="34"/>
      <c r="D78" s="34"/>
      <c r="E78" s="37"/>
      <c r="F78" s="37"/>
      <c r="G78" s="37"/>
      <c r="H78" s="37"/>
      <c r="I78" s="76">
        <f t="shared" si="11"/>
        <v>0</v>
      </c>
    </row>
    <row r="79" spans="2:9" ht="15" thickBot="1" x14ac:dyDescent="0.35">
      <c r="B79" s="90" t="s">
        <v>35</v>
      </c>
      <c r="C79" s="52"/>
      <c r="D79" s="52"/>
      <c r="E79" s="57"/>
      <c r="F79" s="57"/>
      <c r="G79" s="57"/>
      <c r="H79" s="57"/>
      <c r="I79" s="76">
        <f t="shared" si="11"/>
        <v>0</v>
      </c>
    </row>
    <row r="80" spans="2:9" ht="22.8" hidden="1" x14ac:dyDescent="0.3">
      <c r="B80" s="86" t="s">
        <v>69</v>
      </c>
      <c r="C80" s="58"/>
      <c r="D80" s="58"/>
      <c r="E80" s="59"/>
      <c r="F80" s="59"/>
      <c r="G80" s="59"/>
      <c r="H80" s="59"/>
      <c r="I80" s="76">
        <f t="shared" si="11"/>
        <v>0</v>
      </c>
    </row>
    <row r="81" spans="2:9" ht="22.8" hidden="1" x14ac:dyDescent="0.3">
      <c r="B81" s="86" t="s">
        <v>70</v>
      </c>
      <c r="C81" s="53"/>
      <c r="D81" s="53"/>
      <c r="E81" s="61"/>
      <c r="F81" s="61"/>
      <c r="G81" s="61"/>
      <c r="H81" s="59"/>
      <c r="I81" s="76">
        <f t="shared" si="11"/>
        <v>0</v>
      </c>
    </row>
    <row r="82" spans="2:9" ht="36" hidden="1" x14ac:dyDescent="0.3">
      <c r="B82" s="87" t="s">
        <v>71</v>
      </c>
      <c r="C82" s="34"/>
      <c r="D82" s="34"/>
      <c r="E82" s="62"/>
      <c r="F82" s="62"/>
      <c r="G82" s="62"/>
      <c r="H82" s="37"/>
      <c r="I82" s="76">
        <f t="shared" si="11"/>
        <v>0</v>
      </c>
    </row>
    <row r="83" spans="2:9" ht="36" hidden="1" x14ac:dyDescent="0.3">
      <c r="B83" s="87" t="s">
        <v>72</v>
      </c>
      <c r="C83" s="34"/>
      <c r="D83" s="34"/>
      <c r="E83" s="62"/>
      <c r="F83" s="62"/>
      <c r="G83" s="62"/>
      <c r="H83" s="37"/>
      <c r="I83" s="76">
        <f t="shared" si="11"/>
        <v>0</v>
      </c>
    </row>
    <row r="84" spans="2:9" ht="22.8" hidden="1" x14ac:dyDescent="0.3">
      <c r="B84" s="86" t="s">
        <v>73</v>
      </c>
      <c r="C84" s="53"/>
      <c r="D84" s="53"/>
      <c r="E84" s="61"/>
      <c r="F84" s="61"/>
      <c r="G84" s="61"/>
      <c r="H84" s="59"/>
      <c r="I84" s="76">
        <f t="shared" si="11"/>
        <v>0</v>
      </c>
    </row>
    <row r="85" spans="2:9" ht="24" hidden="1" x14ac:dyDescent="0.3">
      <c r="B85" s="87" t="s">
        <v>74</v>
      </c>
      <c r="C85" s="34"/>
      <c r="D85" s="34"/>
      <c r="E85" s="62"/>
      <c r="F85" s="62"/>
      <c r="G85" s="62"/>
      <c r="H85" s="37"/>
      <c r="I85" s="76">
        <f t="shared" si="11"/>
        <v>0</v>
      </c>
    </row>
    <row r="86" spans="2:9" ht="36" hidden="1" x14ac:dyDescent="0.3">
      <c r="B86" s="87" t="s">
        <v>75</v>
      </c>
      <c r="C86" s="34"/>
      <c r="D86" s="34"/>
      <c r="E86" s="62"/>
      <c r="F86" s="62"/>
      <c r="G86" s="62"/>
      <c r="H86" s="37"/>
      <c r="I86" s="76">
        <f t="shared" si="11"/>
        <v>0</v>
      </c>
    </row>
    <row r="87" spans="2:9" ht="22.8" hidden="1" x14ac:dyDescent="0.3">
      <c r="B87" s="86" t="s">
        <v>76</v>
      </c>
      <c r="C87" s="53"/>
      <c r="D87" s="53"/>
      <c r="E87" s="61"/>
      <c r="F87" s="61"/>
      <c r="G87" s="61"/>
      <c r="H87" s="59"/>
      <c r="I87" s="76">
        <f t="shared" si="11"/>
        <v>0</v>
      </c>
    </row>
    <row r="88" spans="2:9" ht="36" hidden="1" x14ac:dyDescent="0.3">
      <c r="B88" s="87" t="s">
        <v>77</v>
      </c>
      <c r="C88" s="34"/>
      <c r="D88" s="34"/>
      <c r="E88" s="62"/>
      <c r="F88" s="62"/>
      <c r="G88" s="62"/>
      <c r="H88" s="37"/>
      <c r="I88" s="76">
        <f t="shared" si="11"/>
        <v>0</v>
      </c>
    </row>
    <row r="89" spans="2:9" ht="22.8" hidden="1" x14ac:dyDescent="0.3">
      <c r="B89" s="90" t="s">
        <v>78</v>
      </c>
      <c r="C89" s="53"/>
      <c r="D89" s="53"/>
      <c r="E89" s="63"/>
      <c r="F89" s="63"/>
      <c r="G89" s="63"/>
      <c r="H89" s="63"/>
      <c r="I89" s="76">
        <f t="shared" si="11"/>
        <v>0</v>
      </c>
    </row>
    <row r="90" spans="2:9" hidden="1" x14ac:dyDescent="0.3">
      <c r="B90" s="102"/>
      <c r="C90" s="103"/>
      <c r="D90" s="103"/>
      <c r="E90" s="104"/>
      <c r="F90" s="104"/>
      <c r="G90" s="104"/>
      <c r="H90" s="104"/>
      <c r="I90" s="93">
        <f t="shared" si="11"/>
        <v>0</v>
      </c>
    </row>
    <row r="91" spans="2:9" ht="34.799999999999997" thickBot="1" x14ac:dyDescent="0.35">
      <c r="B91" s="105" t="s">
        <v>79</v>
      </c>
      <c r="C91" s="106">
        <f>+C15+C21+C31+C57+C67+C72+C75+C79+C80+C81+C84+C87+C89</f>
        <v>405743607.5</v>
      </c>
      <c r="D91" s="106">
        <f>+D15+D21+D31+D57+D67+D72+D75+D79+D80+D81+D84+D87+D89</f>
        <v>543533860</v>
      </c>
      <c r="E91" s="106">
        <f>+E15+E21+E31+E57+E67+E72+E75+E79+E80+E81+E84+E87+E89</f>
        <v>5530040.8099999996</v>
      </c>
      <c r="F91" s="106">
        <f t="shared" ref="F91:H91" si="12">+F15+F21+F31+F57+F67+F72+F75+F79+F80+F81+F84+F87+F89</f>
        <v>18196313.830000002</v>
      </c>
      <c r="G91" s="106">
        <f t="shared" si="12"/>
        <v>24132720.849999998</v>
      </c>
      <c r="H91" s="106">
        <f t="shared" si="12"/>
        <v>14965998.810000001</v>
      </c>
      <c r="I91" s="107">
        <f t="shared" si="11"/>
        <v>62825074.299999997</v>
      </c>
    </row>
    <row r="92" spans="2:9" x14ac:dyDescent="0.3">
      <c r="B92" s="13" t="s">
        <v>82</v>
      </c>
      <c r="C92" s="95"/>
      <c r="D92" s="96"/>
      <c r="E92" s="96"/>
      <c r="F92" s="96"/>
      <c r="G92" s="96"/>
      <c r="H92" s="96"/>
      <c r="I92" s="97"/>
    </row>
    <row r="93" spans="2:9" x14ac:dyDescent="0.3">
      <c r="B93" s="142" t="s">
        <v>88</v>
      </c>
      <c r="C93" s="143"/>
      <c r="D93" s="143"/>
      <c r="E93" s="143"/>
      <c r="F93" s="143"/>
      <c r="G93" s="65"/>
      <c r="H93" s="65"/>
      <c r="I93" s="74"/>
    </row>
    <row r="94" spans="2:9" x14ac:dyDescent="0.3">
      <c r="B94" s="142" t="s">
        <v>142</v>
      </c>
      <c r="C94" s="143"/>
      <c r="D94" s="143"/>
      <c r="E94" s="143"/>
      <c r="F94" s="143"/>
      <c r="G94" s="65"/>
      <c r="H94" s="65"/>
      <c r="I94" s="74"/>
    </row>
    <row r="95" spans="2:9" x14ac:dyDescent="0.3">
      <c r="B95" s="139" t="s">
        <v>86</v>
      </c>
      <c r="C95" s="140"/>
      <c r="D95" s="140"/>
      <c r="E95" s="140"/>
      <c r="F95" s="140"/>
      <c r="G95" s="65"/>
      <c r="H95" s="65"/>
      <c r="I95" s="74"/>
    </row>
    <row r="96" spans="2:9" x14ac:dyDescent="0.3">
      <c r="B96" s="142" t="s">
        <v>87</v>
      </c>
      <c r="C96" s="143"/>
      <c r="D96" s="143"/>
      <c r="E96" s="143"/>
      <c r="F96" s="143"/>
      <c r="I96" s="74"/>
    </row>
    <row r="97" spans="2:9" x14ac:dyDescent="0.3">
      <c r="B97" s="26" t="s">
        <v>85</v>
      </c>
      <c r="C97" s="18"/>
      <c r="D97" s="18"/>
      <c r="E97" s="18"/>
      <c r="F97" s="18"/>
      <c r="I97" s="74"/>
    </row>
    <row r="98" spans="2:9" x14ac:dyDescent="0.3">
      <c r="B98" s="16"/>
      <c r="I98" s="74"/>
    </row>
    <row r="99" spans="2:9" x14ac:dyDescent="0.3">
      <c r="B99" s="16"/>
      <c r="I99" s="74"/>
    </row>
    <row r="100" spans="2:9" x14ac:dyDescent="0.3">
      <c r="B100" s="16" t="s">
        <v>137</v>
      </c>
      <c r="G100" s="152" t="s">
        <v>139</v>
      </c>
      <c r="H100" s="152"/>
      <c r="I100" s="74"/>
    </row>
    <row r="101" spans="2:9" x14ac:dyDescent="0.3">
      <c r="B101" s="16" t="s">
        <v>129</v>
      </c>
      <c r="G101" s="152" t="s">
        <v>132</v>
      </c>
      <c r="H101" s="152"/>
      <c r="I101" s="74"/>
    </row>
    <row r="102" spans="2:9" x14ac:dyDescent="0.3">
      <c r="B102" s="26" t="s">
        <v>138</v>
      </c>
      <c r="G102" s="152" t="s">
        <v>138</v>
      </c>
      <c r="H102" s="152"/>
      <c r="I102" s="74"/>
    </row>
    <row r="103" spans="2:9" x14ac:dyDescent="0.3">
      <c r="B103" s="26"/>
      <c r="D103" s="152" t="s">
        <v>140</v>
      </c>
      <c r="E103" s="152"/>
      <c r="I103" s="74"/>
    </row>
    <row r="104" spans="2:9" x14ac:dyDescent="0.3">
      <c r="B104" s="16"/>
      <c r="D104" s="152" t="s">
        <v>141</v>
      </c>
      <c r="E104" s="152"/>
      <c r="I104" s="74"/>
    </row>
    <row r="105" spans="2:9" x14ac:dyDescent="0.3">
      <c r="B105" s="16"/>
      <c r="I105" s="74"/>
    </row>
    <row r="106" spans="2:9" ht="15" thickBot="1" x14ac:dyDescent="0.35">
      <c r="B106" s="27"/>
      <c r="C106" s="28"/>
      <c r="D106" s="28"/>
      <c r="E106" s="28"/>
      <c r="F106" s="28"/>
      <c r="G106" s="28"/>
      <c r="H106" s="28"/>
      <c r="I106" s="81"/>
    </row>
  </sheetData>
  <mergeCells count="15">
    <mergeCell ref="G102:H102"/>
    <mergeCell ref="D104:E104"/>
    <mergeCell ref="B93:F93"/>
    <mergeCell ref="B94:F94"/>
    <mergeCell ref="B95:F95"/>
    <mergeCell ref="B96:F96"/>
    <mergeCell ref="G100:H100"/>
    <mergeCell ref="G101:H101"/>
    <mergeCell ref="D103:E103"/>
    <mergeCell ref="E12:H12"/>
    <mergeCell ref="B8:C8"/>
    <mergeCell ref="B9:C9"/>
    <mergeCell ref="B10:C10"/>
    <mergeCell ref="B11:C11"/>
    <mergeCell ref="B12:C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B4B3-33EA-4751-83DC-34FD363E64F4}">
  <dimension ref="B1:J107"/>
  <sheetViews>
    <sheetView showGridLines="0" topLeftCell="C92" zoomScale="140" zoomScaleNormal="140" workbookViewId="0">
      <selection activeCell="B2" sqref="B2:J107"/>
    </sheetView>
  </sheetViews>
  <sheetFormatPr baseColWidth="10" defaultColWidth="14.5546875" defaultRowHeight="14.4" x14ac:dyDescent="0.3"/>
  <cols>
    <col min="2" max="2" width="37.6640625" customWidth="1"/>
    <col min="3" max="10" width="14.5546875" style="12"/>
  </cols>
  <sheetData>
    <row r="1" spans="2:10" ht="15" thickBot="1" x14ac:dyDescent="0.35"/>
    <row r="2" spans="2:10" x14ac:dyDescent="0.3">
      <c r="B2" s="13"/>
      <c r="C2" s="14"/>
      <c r="D2" s="14"/>
      <c r="E2" s="14"/>
      <c r="F2" s="14"/>
      <c r="G2" s="14"/>
      <c r="H2" s="14"/>
      <c r="I2" s="14"/>
      <c r="J2" s="73"/>
    </row>
    <row r="3" spans="2:10" x14ac:dyDescent="0.3">
      <c r="B3" s="16"/>
      <c r="J3" s="74"/>
    </row>
    <row r="4" spans="2:10" x14ac:dyDescent="0.3">
      <c r="B4" s="16"/>
      <c r="J4" s="74"/>
    </row>
    <row r="5" spans="2:10" x14ac:dyDescent="0.3">
      <c r="B5" s="16"/>
      <c r="J5" s="74"/>
    </row>
    <row r="6" spans="2:10" x14ac:dyDescent="0.3">
      <c r="B6" s="16"/>
      <c r="J6" s="74"/>
    </row>
    <row r="7" spans="2:10" x14ac:dyDescent="0.3">
      <c r="B7" s="16"/>
      <c r="J7" s="74"/>
    </row>
    <row r="8" spans="2:10" ht="18" x14ac:dyDescent="0.3">
      <c r="B8" s="153" t="s">
        <v>81</v>
      </c>
      <c r="C8" s="154"/>
      <c r="E8" s="18"/>
      <c r="J8" s="74"/>
    </row>
    <row r="9" spans="2:10" ht="18" x14ac:dyDescent="0.3">
      <c r="B9" s="153" t="s">
        <v>89</v>
      </c>
      <c r="C9" s="154"/>
      <c r="E9" s="18"/>
      <c r="J9" s="74"/>
    </row>
    <row r="10" spans="2:10" ht="18" x14ac:dyDescent="0.3">
      <c r="B10" s="153" t="s">
        <v>125</v>
      </c>
      <c r="C10" s="154"/>
      <c r="E10" s="19"/>
      <c r="J10" s="74"/>
    </row>
    <row r="11" spans="2:10" ht="15.6" x14ac:dyDescent="0.3">
      <c r="B11" s="148" t="s">
        <v>80</v>
      </c>
      <c r="C11" s="149"/>
      <c r="D11" s="20"/>
      <c r="E11" s="21"/>
      <c r="J11" s="74"/>
    </row>
    <row r="12" spans="2:10" x14ac:dyDescent="0.3">
      <c r="B12" s="146" t="s">
        <v>36</v>
      </c>
      <c r="C12" s="147"/>
      <c r="D12" s="22"/>
      <c r="E12" s="156" t="s">
        <v>91</v>
      </c>
      <c r="F12" s="156"/>
      <c r="G12" s="156"/>
      <c r="H12" s="156"/>
      <c r="I12" s="156"/>
      <c r="J12" s="74"/>
    </row>
    <row r="13" spans="2:10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3" t="s">
        <v>96</v>
      </c>
      <c r="I13" s="83" t="s">
        <v>114</v>
      </c>
      <c r="J13" s="84" t="s">
        <v>93</v>
      </c>
    </row>
    <row r="14" spans="2:10" x14ac:dyDescent="0.3">
      <c r="B14" s="85" t="s">
        <v>1</v>
      </c>
      <c r="C14" s="30"/>
      <c r="D14" s="30"/>
      <c r="E14" s="30"/>
      <c r="F14" s="30"/>
      <c r="G14" s="30"/>
      <c r="H14" s="30"/>
      <c r="I14" s="30"/>
      <c r="J14" s="75"/>
    </row>
    <row r="15" spans="2:10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32">
        <f>H16+H17+H20</f>
        <v>10379869.32</v>
      </c>
      <c r="I15" s="32">
        <f>I20+I17+I16</f>
        <v>10447172.52</v>
      </c>
      <c r="J15" s="76">
        <f t="shared" ref="J15:J56" si="1">SUM(E15:I15)</f>
        <v>53158347.180000007</v>
      </c>
    </row>
    <row r="16" spans="2:10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36">
        <v>8798495</v>
      </c>
      <c r="I16" s="36">
        <v>8857242</v>
      </c>
      <c r="J16" s="76">
        <f t="shared" si="1"/>
        <v>45170916.280000001</v>
      </c>
    </row>
    <row r="17" spans="2:10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36">
        <v>260000</v>
      </c>
      <c r="I17" s="36">
        <v>260000</v>
      </c>
      <c r="J17" s="76">
        <f t="shared" si="1"/>
        <v>1270000</v>
      </c>
    </row>
    <row r="18" spans="2:10" ht="24" x14ac:dyDescent="0.3">
      <c r="B18" s="87" t="s">
        <v>38</v>
      </c>
      <c r="C18" s="34"/>
      <c r="D18" s="34"/>
      <c r="E18" s="37"/>
      <c r="F18" s="37"/>
      <c r="G18" s="37"/>
      <c r="H18" s="38"/>
      <c r="I18" s="38"/>
      <c r="J18" s="76">
        <f t="shared" si="1"/>
        <v>0</v>
      </c>
    </row>
    <row r="19" spans="2:10" ht="36" x14ac:dyDescent="0.3">
      <c r="B19" s="87" t="s">
        <v>5</v>
      </c>
      <c r="C19" s="34"/>
      <c r="D19" s="34"/>
      <c r="E19" s="37"/>
      <c r="F19" s="37"/>
      <c r="G19" s="37"/>
      <c r="H19" s="38"/>
      <c r="I19" s="38"/>
      <c r="J19" s="76">
        <f t="shared" si="1"/>
        <v>0</v>
      </c>
    </row>
    <row r="20" spans="2:10" ht="36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36">
        <v>1321374.3199999998</v>
      </c>
      <c r="I20" s="36">
        <v>1329930.52</v>
      </c>
      <c r="J20" s="76">
        <f t="shared" si="1"/>
        <v>6717430.9000000004</v>
      </c>
    </row>
    <row r="21" spans="2:10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I21" si="2">+F22+F23+F24+F25+F26+F27+F28+F29+F30</f>
        <v>693904.73</v>
      </c>
      <c r="G21" s="40">
        <f t="shared" si="2"/>
        <v>12460139.41</v>
      </c>
      <c r="H21" s="40">
        <f t="shared" si="2"/>
        <v>4065499.49</v>
      </c>
      <c r="I21" s="40">
        <f t="shared" si="2"/>
        <v>4508080</v>
      </c>
      <c r="J21" s="76">
        <f t="shared" si="1"/>
        <v>22297140.800000001</v>
      </c>
    </row>
    <row r="22" spans="2:10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36">
        <v>541623.43000000005</v>
      </c>
      <c r="I22" s="36">
        <v>539480</v>
      </c>
      <c r="J22" s="76">
        <f t="shared" si="1"/>
        <v>2718629.55</v>
      </c>
    </row>
    <row r="23" spans="2:10" ht="24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36">
        <v>1534000</v>
      </c>
      <c r="I23" s="41">
        <v>0</v>
      </c>
      <c r="J23" s="76">
        <f t="shared" si="1"/>
        <v>1534000</v>
      </c>
    </row>
    <row r="24" spans="2:10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36">
        <v>58600</v>
      </c>
      <c r="I24" s="41">
        <v>486900</v>
      </c>
      <c r="J24" s="76">
        <f t="shared" si="1"/>
        <v>721300</v>
      </c>
    </row>
    <row r="25" spans="2:10" ht="24" x14ac:dyDescent="0.3">
      <c r="B25" s="87" t="s">
        <v>11</v>
      </c>
      <c r="C25" s="34"/>
      <c r="D25" s="42">
        <v>3000000</v>
      </c>
      <c r="E25" s="35"/>
      <c r="F25" s="35"/>
      <c r="G25" s="37"/>
      <c r="H25" s="37"/>
      <c r="I25" s="36"/>
      <c r="J25" s="76">
        <f t="shared" si="1"/>
        <v>0</v>
      </c>
    </row>
    <row r="26" spans="2:10" ht="24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43">
        <v>0</v>
      </c>
      <c r="I26" s="43">
        <v>0</v>
      </c>
      <c r="J26" s="76">
        <f t="shared" si="1"/>
        <v>0</v>
      </c>
    </row>
    <row r="27" spans="2:10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37">
        <v>0</v>
      </c>
      <c r="I27" s="37">
        <v>0</v>
      </c>
      <c r="J27" s="76">
        <f t="shared" si="1"/>
        <v>83464.320000000007</v>
      </c>
    </row>
    <row r="28" spans="2:10" ht="36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36">
        <v>342436</v>
      </c>
      <c r="I28" s="36">
        <v>0</v>
      </c>
      <c r="J28" s="76">
        <f t="shared" si="1"/>
        <v>610407.19999999995</v>
      </c>
    </row>
    <row r="29" spans="2:10" ht="48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36">
        <v>1588840.06</v>
      </c>
      <c r="I29" s="36">
        <v>3481700</v>
      </c>
      <c r="J29" s="76">
        <f t="shared" si="1"/>
        <v>16629339.73</v>
      </c>
    </row>
    <row r="30" spans="2:10" ht="36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38">
        <v>0</v>
      </c>
      <c r="I30" s="38">
        <v>0</v>
      </c>
      <c r="J30" s="76">
        <f t="shared" si="1"/>
        <v>0</v>
      </c>
    </row>
    <row r="31" spans="2:10" ht="23.4" thickBot="1" x14ac:dyDescent="0.35">
      <c r="B31" s="88" t="s">
        <v>16</v>
      </c>
      <c r="C31" s="45">
        <f t="shared" ref="C31:D31" si="3">+C32+C33+C34+C35+C36+C37+C38+C39+C40</f>
        <v>13882794.99</v>
      </c>
      <c r="D31" s="45">
        <f t="shared" si="3"/>
        <v>0</v>
      </c>
      <c r="E31" s="45">
        <f>+E32+E33+E34+E35+E36+E37+E38+E39+E40</f>
        <v>517000</v>
      </c>
      <c r="F31" s="45">
        <f t="shared" ref="F31:I31" si="4">+F32+F33+F34+F35+F36+F37+F38+F39+F40</f>
        <v>520685</v>
      </c>
      <c r="G31" s="45">
        <f t="shared" si="4"/>
        <v>766523.84</v>
      </c>
      <c r="H31" s="45">
        <f t="shared" si="4"/>
        <v>520630</v>
      </c>
      <c r="I31" s="45">
        <f t="shared" si="4"/>
        <v>694280</v>
      </c>
      <c r="J31" s="77">
        <f t="shared" si="1"/>
        <v>3019118.84</v>
      </c>
    </row>
    <row r="32" spans="2:10" ht="36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49">
        <v>3630</v>
      </c>
      <c r="I32" s="49">
        <v>0</v>
      </c>
      <c r="J32" s="78">
        <f t="shared" si="1"/>
        <v>9570</v>
      </c>
    </row>
    <row r="33" spans="2:10" ht="24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76">
        <f t="shared" si="1"/>
        <v>0</v>
      </c>
    </row>
    <row r="34" spans="2:10" ht="24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50">
        <v>0</v>
      </c>
      <c r="I34" s="50">
        <v>0</v>
      </c>
      <c r="J34" s="76">
        <f t="shared" si="1"/>
        <v>109456.64</v>
      </c>
    </row>
    <row r="35" spans="2:10" x14ac:dyDescent="0.3">
      <c r="B35" s="87" t="s">
        <v>20</v>
      </c>
      <c r="C35" s="34"/>
      <c r="D35" s="34"/>
      <c r="E35" s="37"/>
      <c r="F35" s="37"/>
      <c r="G35" s="37"/>
      <c r="H35" s="37"/>
      <c r="I35" s="37"/>
      <c r="J35" s="76">
        <f t="shared" si="1"/>
        <v>0</v>
      </c>
    </row>
    <row r="36" spans="2:10" ht="24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37">
        <v>0</v>
      </c>
      <c r="I36" s="37">
        <v>0</v>
      </c>
      <c r="J36" s="76">
        <f t="shared" si="1"/>
        <v>105492</v>
      </c>
    </row>
    <row r="37" spans="2:10" ht="24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76">
        <f t="shared" si="1"/>
        <v>0</v>
      </c>
    </row>
    <row r="38" spans="2:10" ht="24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37">
        <v>517000</v>
      </c>
      <c r="I38" s="37">
        <v>694280</v>
      </c>
      <c r="J38" s="76">
        <f t="shared" si="1"/>
        <v>2762280</v>
      </c>
    </row>
    <row r="39" spans="2:10" ht="36" x14ac:dyDescent="0.3">
      <c r="B39" s="87" t="s">
        <v>40</v>
      </c>
      <c r="C39" s="34"/>
      <c r="D39" s="34"/>
      <c r="E39" s="37"/>
      <c r="F39" s="37"/>
      <c r="G39" s="38"/>
      <c r="H39" s="37"/>
      <c r="I39" s="37"/>
      <c r="J39" s="76">
        <f t="shared" si="1"/>
        <v>0</v>
      </c>
    </row>
    <row r="40" spans="2:10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37">
        <v>0</v>
      </c>
      <c r="I40" s="37">
        <v>0</v>
      </c>
      <c r="J40" s="76">
        <f t="shared" si="1"/>
        <v>32320.2</v>
      </c>
    </row>
    <row r="41" spans="2:10" ht="22.8" hidden="1" x14ac:dyDescent="0.3">
      <c r="B41" s="86" t="s">
        <v>25</v>
      </c>
      <c r="C41" s="52"/>
      <c r="D41" s="52"/>
      <c r="E41" s="52">
        <f t="shared" ref="E41" si="5">SUM(E42:E48)</f>
        <v>0</v>
      </c>
      <c r="F41" s="52">
        <f t="shared" ref="F41" si="6">SUM(F42:F48)</f>
        <v>0</v>
      </c>
      <c r="G41" s="52"/>
      <c r="H41" s="52"/>
      <c r="I41" s="52"/>
      <c r="J41" s="76">
        <f t="shared" si="1"/>
        <v>0</v>
      </c>
    </row>
    <row r="42" spans="2:10" ht="36" hidden="1" x14ac:dyDescent="0.3">
      <c r="B42" s="87" t="s">
        <v>26</v>
      </c>
      <c r="C42" s="34"/>
      <c r="D42" s="34"/>
      <c r="E42" s="37"/>
      <c r="F42" s="37"/>
      <c r="G42" s="37"/>
      <c r="H42" s="37"/>
      <c r="I42" s="37"/>
      <c r="J42" s="76">
        <f t="shared" si="1"/>
        <v>0</v>
      </c>
    </row>
    <row r="43" spans="2:10" ht="48" hidden="1" x14ac:dyDescent="0.3">
      <c r="B43" s="87" t="s">
        <v>41</v>
      </c>
      <c r="C43" s="34"/>
      <c r="D43" s="34"/>
      <c r="E43" s="37"/>
      <c r="F43" s="37"/>
      <c r="G43" s="37"/>
      <c r="H43" s="37"/>
      <c r="I43" s="37"/>
      <c r="J43" s="76">
        <f t="shared" si="1"/>
        <v>0</v>
      </c>
    </row>
    <row r="44" spans="2:10" ht="48" hidden="1" x14ac:dyDescent="0.3">
      <c r="B44" s="87" t="s">
        <v>42</v>
      </c>
      <c r="C44" s="34"/>
      <c r="D44" s="34"/>
      <c r="E44" s="37"/>
      <c r="F44" s="37"/>
      <c r="G44" s="37"/>
      <c r="H44" s="37"/>
      <c r="I44" s="37"/>
      <c r="J44" s="76">
        <f t="shared" si="1"/>
        <v>0</v>
      </c>
    </row>
    <row r="45" spans="2:10" ht="48" hidden="1" x14ac:dyDescent="0.3">
      <c r="B45" s="87" t="s">
        <v>43</v>
      </c>
      <c r="C45" s="34"/>
      <c r="D45" s="34"/>
      <c r="E45" s="37"/>
      <c r="F45" s="37"/>
      <c r="G45" s="37"/>
      <c r="H45" s="37"/>
      <c r="I45" s="37"/>
      <c r="J45" s="76">
        <f t="shared" si="1"/>
        <v>0</v>
      </c>
    </row>
    <row r="46" spans="2:10" ht="60" hidden="1" x14ac:dyDescent="0.3">
      <c r="B46" s="87" t="s">
        <v>44</v>
      </c>
      <c r="C46" s="34"/>
      <c r="D46" s="34"/>
      <c r="E46" s="37"/>
      <c r="F46" s="37"/>
      <c r="G46" s="37"/>
      <c r="H46" s="37"/>
      <c r="I46" s="37"/>
      <c r="J46" s="76">
        <f t="shared" si="1"/>
        <v>0</v>
      </c>
    </row>
    <row r="47" spans="2:10" ht="36" hidden="1" x14ac:dyDescent="0.3">
      <c r="B47" s="87" t="s">
        <v>27</v>
      </c>
      <c r="C47" s="34"/>
      <c r="D47" s="34"/>
      <c r="E47" s="37"/>
      <c r="F47" s="37"/>
      <c r="G47" s="37"/>
      <c r="H47" s="37"/>
      <c r="I47" s="37"/>
      <c r="J47" s="76">
        <f t="shared" si="1"/>
        <v>0</v>
      </c>
    </row>
    <row r="48" spans="2:10" ht="48" hidden="1" x14ac:dyDescent="0.3">
      <c r="B48" s="87" t="s">
        <v>45</v>
      </c>
      <c r="C48" s="34"/>
      <c r="D48" s="34"/>
      <c r="E48" s="37"/>
      <c r="F48" s="37"/>
      <c r="G48" s="37"/>
      <c r="H48" s="37"/>
      <c r="I48" s="37"/>
      <c r="J48" s="76">
        <f t="shared" si="1"/>
        <v>0</v>
      </c>
    </row>
    <row r="49" spans="2:10" ht="22.8" hidden="1" x14ac:dyDescent="0.3">
      <c r="B49" s="86" t="s">
        <v>46</v>
      </c>
      <c r="C49" s="53"/>
      <c r="D49" s="53"/>
      <c r="E49" s="53"/>
      <c r="F49" s="53"/>
      <c r="G49" s="53"/>
      <c r="H49" s="53"/>
      <c r="I49" s="53"/>
      <c r="J49" s="76">
        <f t="shared" si="1"/>
        <v>0</v>
      </c>
    </row>
    <row r="50" spans="2:10" ht="36" hidden="1" x14ac:dyDescent="0.3">
      <c r="B50" s="87" t="s">
        <v>47</v>
      </c>
      <c r="C50" s="34"/>
      <c r="D50" s="34"/>
      <c r="E50" s="37"/>
      <c r="F50" s="37"/>
      <c r="G50" s="37"/>
      <c r="H50" s="37"/>
      <c r="I50" s="37"/>
      <c r="J50" s="76">
        <f t="shared" si="1"/>
        <v>0</v>
      </c>
    </row>
    <row r="51" spans="2:10" ht="48" hidden="1" x14ac:dyDescent="0.3">
      <c r="B51" s="87" t="s">
        <v>48</v>
      </c>
      <c r="C51" s="34"/>
      <c r="D51" s="34"/>
      <c r="E51" s="37"/>
      <c r="F51" s="37"/>
      <c r="G51" s="37"/>
      <c r="H51" s="37"/>
      <c r="I51" s="37"/>
      <c r="J51" s="76">
        <f t="shared" si="1"/>
        <v>0</v>
      </c>
    </row>
    <row r="52" spans="2:10" ht="48" hidden="1" x14ac:dyDescent="0.3">
      <c r="B52" s="87" t="s">
        <v>49</v>
      </c>
      <c r="C52" s="34"/>
      <c r="D52" s="34"/>
      <c r="E52" s="37"/>
      <c r="F52" s="37"/>
      <c r="G52" s="37"/>
      <c r="H52" s="37"/>
      <c r="I52" s="37"/>
      <c r="J52" s="76">
        <f t="shared" si="1"/>
        <v>0</v>
      </c>
    </row>
    <row r="53" spans="2:10" ht="48" hidden="1" x14ac:dyDescent="0.3">
      <c r="B53" s="87" t="s">
        <v>50</v>
      </c>
      <c r="C53" s="34"/>
      <c r="D53" s="34"/>
      <c r="E53" s="37"/>
      <c r="F53" s="37"/>
      <c r="G53" s="37"/>
      <c r="H53" s="37"/>
      <c r="I53" s="37"/>
      <c r="J53" s="76">
        <f t="shared" si="1"/>
        <v>0</v>
      </c>
    </row>
    <row r="54" spans="2:10" ht="60" hidden="1" x14ac:dyDescent="0.3">
      <c r="B54" s="87" t="s">
        <v>51</v>
      </c>
      <c r="C54" s="34"/>
      <c r="D54" s="34"/>
      <c r="E54" s="37"/>
      <c r="F54" s="37"/>
      <c r="G54" s="37"/>
      <c r="H54" s="37"/>
      <c r="I54" s="37"/>
      <c r="J54" s="76">
        <f t="shared" si="1"/>
        <v>0</v>
      </c>
    </row>
    <row r="55" spans="2:10" ht="36" hidden="1" x14ac:dyDescent="0.3">
      <c r="B55" s="87" t="s">
        <v>52</v>
      </c>
      <c r="C55" s="34"/>
      <c r="D55" s="34"/>
      <c r="E55" s="37"/>
      <c r="F55" s="37"/>
      <c r="G55" s="37"/>
      <c r="H55" s="37"/>
      <c r="I55" s="37"/>
      <c r="J55" s="76">
        <f t="shared" si="1"/>
        <v>0</v>
      </c>
    </row>
    <row r="56" spans="2:10" ht="48" hidden="1" x14ac:dyDescent="0.3">
      <c r="B56" s="87" t="s">
        <v>53</v>
      </c>
      <c r="C56" s="34"/>
      <c r="D56" s="34"/>
      <c r="E56" s="37"/>
      <c r="F56" s="37"/>
      <c r="G56" s="37"/>
      <c r="H56" s="37"/>
      <c r="I56" s="37"/>
      <c r="J56" s="76">
        <f t="shared" si="1"/>
        <v>0</v>
      </c>
    </row>
    <row r="57" spans="2:10" ht="34.200000000000003" x14ac:dyDescent="0.3">
      <c r="B57" s="86" t="s">
        <v>28</v>
      </c>
      <c r="C57" s="40">
        <f t="shared" ref="C57:D57" si="7">+C58+C59+C60+C61+C62+C63+C64+C65+C66</f>
        <v>6123000</v>
      </c>
      <c r="D57" s="40">
        <f t="shared" si="7"/>
        <v>0</v>
      </c>
      <c r="E57" s="40">
        <f>+E58+E59+E60+E61+E62+E63+E64+E65+E66</f>
        <v>0</v>
      </c>
      <c r="F57" s="40">
        <f t="shared" ref="F57:J57" si="8">+F58+F59+F60+F61+F62+F63+F64+F65+F66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79">
        <f t="shared" si="8"/>
        <v>0</v>
      </c>
    </row>
    <row r="58" spans="2:10" ht="24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76">
        <f t="shared" ref="J58:J66" si="9">SUM(E58:I58)</f>
        <v>0</v>
      </c>
    </row>
    <row r="59" spans="2:10" ht="36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76">
        <f t="shared" si="9"/>
        <v>0</v>
      </c>
    </row>
    <row r="60" spans="2:10" ht="24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76">
        <f t="shared" si="9"/>
        <v>0</v>
      </c>
    </row>
    <row r="61" spans="2:10" ht="24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76">
        <f t="shared" si="9"/>
        <v>0</v>
      </c>
    </row>
    <row r="62" spans="2:10" ht="36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76">
        <f t="shared" si="9"/>
        <v>0</v>
      </c>
    </row>
    <row r="63" spans="2:10" ht="24" hidden="1" x14ac:dyDescent="0.3">
      <c r="B63" s="87" t="s">
        <v>54</v>
      </c>
      <c r="C63" s="34"/>
      <c r="D63" s="34"/>
      <c r="E63" s="37"/>
      <c r="F63" s="37"/>
      <c r="G63" s="37"/>
      <c r="H63" s="37"/>
      <c r="I63" s="37"/>
      <c r="J63" s="76">
        <f t="shared" si="9"/>
        <v>0</v>
      </c>
    </row>
    <row r="64" spans="2:10" ht="36" hidden="1" x14ac:dyDescent="0.3">
      <c r="B64" s="87" t="s">
        <v>55</v>
      </c>
      <c r="C64" s="34"/>
      <c r="D64" s="34"/>
      <c r="E64" s="37"/>
      <c r="F64" s="37"/>
      <c r="G64" s="37"/>
      <c r="H64" s="37"/>
      <c r="I64" s="37"/>
      <c r="J64" s="76">
        <f t="shared" si="9"/>
        <v>0</v>
      </c>
    </row>
    <row r="65" spans="2:10" ht="24" hidden="1" x14ac:dyDescent="0.3">
      <c r="B65" s="87" t="s">
        <v>34</v>
      </c>
      <c r="C65" s="34"/>
      <c r="D65" s="34"/>
      <c r="E65" s="37"/>
      <c r="F65" s="37"/>
      <c r="G65" s="37"/>
      <c r="H65" s="37"/>
      <c r="I65" s="37"/>
      <c r="J65" s="76">
        <f t="shared" si="9"/>
        <v>0</v>
      </c>
    </row>
    <row r="66" spans="2:10" ht="48" hidden="1" x14ac:dyDescent="0.3">
      <c r="B66" s="87" t="s">
        <v>56</v>
      </c>
      <c r="C66" s="34"/>
      <c r="D66" s="34"/>
      <c r="E66" s="37"/>
      <c r="F66" s="37"/>
      <c r="G66" s="37"/>
      <c r="H66" s="37"/>
      <c r="I66" s="37"/>
      <c r="J66" s="76">
        <f t="shared" si="9"/>
        <v>0</v>
      </c>
    </row>
    <row r="67" spans="2:10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J67" si="10">+F68+F69+F70</f>
        <v>0</v>
      </c>
      <c r="G67" s="40">
        <f t="shared" si="10"/>
        <v>0</v>
      </c>
      <c r="H67" s="40">
        <f t="shared" si="10"/>
        <v>0</v>
      </c>
      <c r="I67" s="40">
        <f t="shared" si="10"/>
        <v>0</v>
      </c>
      <c r="J67" s="79">
        <f t="shared" si="10"/>
        <v>0</v>
      </c>
    </row>
    <row r="68" spans="2:10" ht="24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37"/>
      <c r="I68" s="37"/>
      <c r="J68" s="76">
        <f t="shared" ref="J68:J91" si="11">SUM(E68:I68)</f>
        <v>0</v>
      </c>
    </row>
    <row r="69" spans="2:10" ht="24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37">
        <v>0</v>
      </c>
      <c r="I69" s="37">
        <v>0</v>
      </c>
      <c r="J69" s="76">
        <f t="shared" si="11"/>
        <v>0</v>
      </c>
    </row>
    <row r="70" spans="2:10" ht="48" hidden="1" x14ac:dyDescent="0.3">
      <c r="B70" s="87" t="s">
        <v>60</v>
      </c>
      <c r="C70" s="34"/>
      <c r="D70" s="34"/>
      <c r="E70" s="37"/>
      <c r="F70" s="37"/>
      <c r="G70" s="37"/>
      <c r="H70" s="37"/>
      <c r="I70" s="37"/>
      <c r="J70" s="76">
        <f t="shared" si="11"/>
        <v>0</v>
      </c>
    </row>
    <row r="71" spans="2:10" ht="60" hidden="1" x14ac:dyDescent="0.3">
      <c r="B71" s="87" t="s">
        <v>61</v>
      </c>
      <c r="C71" s="34"/>
      <c r="D71" s="34"/>
      <c r="E71" s="37"/>
      <c r="F71" s="37"/>
      <c r="G71" s="37"/>
      <c r="H71" s="37"/>
      <c r="I71" s="37"/>
      <c r="J71" s="76">
        <f t="shared" si="11"/>
        <v>0</v>
      </c>
    </row>
    <row r="72" spans="2:10" ht="34.200000000000003" hidden="1" x14ac:dyDescent="0.3">
      <c r="B72" s="86" t="s">
        <v>62</v>
      </c>
      <c r="C72" s="53"/>
      <c r="D72" s="53"/>
      <c r="E72" s="40"/>
      <c r="F72" s="40"/>
      <c r="G72" s="40"/>
      <c r="H72" s="40"/>
      <c r="I72" s="40"/>
      <c r="J72" s="76">
        <f t="shared" si="11"/>
        <v>0</v>
      </c>
    </row>
    <row r="73" spans="2:10" ht="24" hidden="1" x14ac:dyDescent="0.3">
      <c r="B73" s="87" t="s">
        <v>63</v>
      </c>
      <c r="C73" s="34"/>
      <c r="D73" s="34"/>
      <c r="E73" s="37"/>
      <c r="F73" s="37"/>
      <c r="G73" s="37"/>
      <c r="H73" s="37"/>
      <c r="I73" s="37"/>
      <c r="J73" s="76">
        <f t="shared" si="11"/>
        <v>0</v>
      </c>
    </row>
    <row r="74" spans="2:10" ht="48" hidden="1" x14ac:dyDescent="0.3">
      <c r="B74" s="87" t="s">
        <v>64</v>
      </c>
      <c r="C74" s="34"/>
      <c r="D74" s="34"/>
      <c r="E74" s="37"/>
      <c r="F74" s="37"/>
      <c r="G74" s="37"/>
      <c r="H74" s="37"/>
      <c r="I74" s="37"/>
      <c r="J74" s="76">
        <f t="shared" si="11"/>
        <v>0</v>
      </c>
    </row>
    <row r="75" spans="2:10" ht="22.8" hidden="1" x14ac:dyDescent="0.3">
      <c r="B75" s="86" t="s">
        <v>65</v>
      </c>
      <c r="C75" s="53"/>
      <c r="D75" s="53"/>
      <c r="E75" s="40"/>
      <c r="F75" s="40"/>
      <c r="G75" s="40"/>
      <c r="H75" s="40"/>
      <c r="I75" s="40"/>
      <c r="J75" s="76">
        <f t="shared" si="11"/>
        <v>0</v>
      </c>
    </row>
    <row r="76" spans="2:10" ht="36" hidden="1" x14ac:dyDescent="0.3">
      <c r="B76" s="87" t="s">
        <v>66</v>
      </c>
      <c r="C76" s="34"/>
      <c r="D76" s="34"/>
      <c r="E76" s="37"/>
      <c r="F76" s="37"/>
      <c r="G76" s="37"/>
      <c r="H76" s="37"/>
      <c r="I76" s="37"/>
      <c r="J76" s="76">
        <f t="shared" si="11"/>
        <v>0</v>
      </c>
    </row>
    <row r="77" spans="2:10" ht="36" hidden="1" x14ac:dyDescent="0.3">
      <c r="B77" s="87" t="s">
        <v>67</v>
      </c>
      <c r="C77" s="34"/>
      <c r="D77" s="34"/>
      <c r="E77" s="37"/>
      <c r="F77" s="37"/>
      <c r="G77" s="37"/>
      <c r="H77" s="37"/>
      <c r="I77" s="37"/>
      <c r="J77" s="76">
        <f t="shared" si="11"/>
        <v>0</v>
      </c>
    </row>
    <row r="78" spans="2:10" ht="48" hidden="1" x14ac:dyDescent="0.3">
      <c r="B78" s="87" t="s">
        <v>68</v>
      </c>
      <c r="C78" s="34"/>
      <c r="D78" s="34"/>
      <c r="E78" s="37"/>
      <c r="F78" s="37"/>
      <c r="G78" s="37"/>
      <c r="H78" s="37"/>
      <c r="I78" s="37"/>
      <c r="J78" s="76">
        <f t="shared" si="11"/>
        <v>0</v>
      </c>
    </row>
    <row r="79" spans="2:10" x14ac:dyDescent="0.3">
      <c r="B79" s="90" t="s">
        <v>35</v>
      </c>
      <c r="C79" s="52"/>
      <c r="D79" s="52"/>
      <c r="E79" s="57"/>
      <c r="F79" s="57"/>
      <c r="G79" s="57"/>
      <c r="H79" s="57"/>
      <c r="I79" s="57"/>
      <c r="J79" s="76">
        <f t="shared" si="11"/>
        <v>0</v>
      </c>
    </row>
    <row r="80" spans="2:10" ht="22.8" hidden="1" x14ac:dyDescent="0.3">
      <c r="B80" s="86" t="s">
        <v>69</v>
      </c>
      <c r="C80" s="58"/>
      <c r="D80" s="58"/>
      <c r="E80" s="59"/>
      <c r="F80" s="59"/>
      <c r="G80" s="59"/>
      <c r="H80" s="59"/>
      <c r="I80" s="59"/>
      <c r="J80" s="76">
        <f t="shared" si="11"/>
        <v>0</v>
      </c>
    </row>
    <row r="81" spans="2:10" ht="22.8" hidden="1" x14ac:dyDescent="0.3">
      <c r="B81" s="86" t="s">
        <v>70</v>
      </c>
      <c r="C81" s="53"/>
      <c r="D81" s="53"/>
      <c r="E81" s="61"/>
      <c r="F81" s="61"/>
      <c r="G81" s="61"/>
      <c r="H81" s="59"/>
      <c r="I81" s="59"/>
      <c r="J81" s="76">
        <f t="shared" si="11"/>
        <v>0</v>
      </c>
    </row>
    <row r="82" spans="2:10" ht="36" hidden="1" x14ac:dyDescent="0.3">
      <c r="B82" s="87" t="s">
        <v>71</v>
      </c>
      <c r="C82" s="34"/>
      <c r="D82" s="34"/>
      <c r="E82" s="62"/>
      <c r="F82" s="62"/>
      <c r="G82" s="62"/>
      <c r="H82" s="37"/>
      <c r="I82" s="37"/>
      <c r="J82" s="76">
        <f t="shared" si="11"/>
        <v>0</v>
      </c>
    </row>
    <row r="83" spans="2:10" ht="36" hidden="1" x14ac:dyDescent="0.3">
      <c r="B83" s="87" t="s">
        <v>72</v>
      </c>
      <c r="C83" s="34"/>
      <c r="D83" s="34"/>
      <c r="E83" s="62"/>
      <c r="F83" s="62"/>
      <c r="G83" s="62"/>
      <c r="H83" s="37"/>
      <c r="I83" s="37"/>
      <c r="J83" s="76">
        <f t="shared" si="11"/>
        <v>0</v>
      </c>
    </row>
    <row r="84" spans="2:10" ht="22.8" hidden="1" x14ac:dyDescent="0.3">
      <c r="B84" s="86" t="s">
        <v>73</v>
      </c>
      <c r="C84" s="53"/>
      <c r="D84" s="53"/>
      <c r="E84" s="61"/>
      <c r="F84" s="61"/>
      <c r="G84" s="61"/>
      <c r="H84" s="59"/>
      <c r="I84" s="59"/>
      <c r="J84" s="76">
        <f t="shared" si="11"/>
        <v>0</v>
      </c>
    </row>
    <row r="85" spans="2:10" ht="24" hidden="1" x14ac:dyDescent="0.3">
      <c r="B85" s="87" t="s">
        <v>74</v>
      </c>
      <c r="C85" s="34"/>
      <c r="D85" s="34"/>
      <c r="E85" s="62"/>
      <c r="F85" s="62"/>
      <c r="G85" s="62"/>
      <c r="H85" s="37"/>
      <c r="I85" s="37"/>
      <c r="J85" s="76">
        <f t="shared" si="11"/>
        <v>0</v>
      </c>
    </row>
    <row r="86" spans="2:10" ht="36" hidden="1" x14ac:dyDescent="0.3">
      <c r="B86" s="87" t="s">
        <v>75</v>
      </c>
      <c r="C86" s="34"/>
      <c r="D86" s="34"/>
      <c r="E86" s="62"/>
      <c r="F86" s="62"/>
      <c r="G86" s="62"/>
      <c r="H86" s="37"/>
      <c r="I86" s="37"/>
      <c r="J86" s="76">
        <f t="shared" si="11"/>
        <v>0</v>
      </c>
    </row>
    <row r="87" spans="2:10" ht="22.8" hidden="1" x14ac:dyDescent="0.3">
      <c r="B87" s="86" t="s">
        <v>76</v>
      </c>
      <c r="C87" s="53"/>
      <c r="D87" s="53"/>
      <c r="E87" s="61"/>
      <c r="F87" s="61"/>
      <c r="G87" s="61"/>
      <c r="H87" s="59"/>
      <c r="I87" s="59"/>
      <c r="J87" s="76">
        <f t="shared" si="11"/>
        <v>0</v>
      </c>
    </row>
    <row r="88" spans="2:10" ht="36" hidden="1" x14ac:dyDescent="0.3">
      <c r="B88" s="87" t="s">
        <v>77</v>
      </c>
      <c r="C88" s="34"/>
      <c r="D88" s="34"/>
      <c r="E88" s="62"/>
      <c r="F88" s="62"/>
      <c r="G88" s="62"/>
      <c r="H88" s="37"/>
      <c r="I88" s="37"/>
      <c r="J88" s="76">
        <f t="shared" si="11"/>
        <v>0</v>
      </c>
    </row>
    <row r="89" spans="2:10" ht="22.8" hidden="1" x14ac:dyDescent="0.3">
      <c r="B89" s="90" t="s">
        <v>78</v>
      </c>
      <c r="C89" s="53"/>
      <c r="D89" s="53"/>
      <c r="E89" s="63"/>
      <c r="F89" s="63"/>
      <c r="G89" s="63"/>
      <c r="H89" s="63"/>
      <c r="I89" s="63"/>
      <c r="J89" s="76">
        <f t="shared" si="11"/>
        <v>0</v>
      </c>
    </row>
    <row r="90" spans="2:10" hidden="1" x14ac:dyDescent="0.3">
      <c r="B90" s="91"/>
      <c r="C90" s="41"/>
      <c r="D90" s="41"/>
      <c r="E90" s="39"/>
      <c r="F90" s="39"/>
      <c r="G90" s="39"/>
      <c r="H90" s="39"/>
      <c r="I90" s="39"/>
      <c r="J90" s="76">
        <f t="shared" si="11"/>
        <v>0</v>
      </c>
    </row>
    <row r="91" spans="2:10" ht="34.200000000000003" x14ac:dyDescent="0.3">
      <c r="B91" s="90" t="s">
        <v>79</v>
      </c>
      <c r="C91" s="57">
        <f>+C15+C21+C31+C57+C67+C72+C75+C79+C80+C81+C84+C87+C89</f>
        <v>405743607.5</v>
      </c>
      <c r="D91" s="57">
        <f>+D15+D21+D31+D57+D67+D72+D75+D79+D80+D81+D84+D87+D89</f>
        <v>543533860</v>
      </c>
      <c r="E91" s="57">
        <f>+E15+E21+E31+E57+E67+E72+E75+E79+E80+E81+E84+E87+E89</f>
        <v>5530040.8099999996</v>
      </c>
      <c r="F91" s="57">
        <f t="shared" ref="F91:I91" si="12">+F15+F21+F31+F57+F67+F72+F75+F79+F80+F81+F84+F87+F89</f>
        <v>18196313.830000002</v>
      </c>
      <c r="G91" s="57">
        <f t="shared" si="12"/>
        <v>24132720.849999998</v>
      </c>
      <c r="H91" s="57">
        <f t="shared" si="12"/>
        <v>14965998.810000001</v>
      </c>
      <c r="I91" s="57">
        <f t="shared" si="12"/>
        <v>15649532.52</v>
      </c>
      <c r="J91" s="76">
        <f t="shared" si="11"/>
        <v>78474606.819999993</v>
      </c>
    </row>
    <row r="92" spans="2:10" x14ac:dyDescent="0.3">
      <c r="B92" s="16" t="s">
        <v>82</v>
      </c>
      <c r="C92" s="64"/>
      <c r="D92" s="65"/>
      <c r="E92" s="65"/>
      <c r="F92" s="65"/>
      <c r="G92" s="65"/>
      <c r="H92" s="65"/>
      <c r="I92" s="65"/>
      <c r="J92" s="80"/>
    </row>
    <row r="93" spans="2:10" ht="14.4" customHeight="1" x14ac:dyDescent="0.3">
      <c r="B93" s="142" t="s">
        <v>88</v>
      </c>
      <c r="C93" s="143"/>
      <c r="D93" s="143"/>
      <c r="E93" s="143"/>
      <c r="F93" s="143"/>
      <c r="G93" s="143"/>
      <c r="H93" s="143"/>
      <c r="I93" s="143"/>
      <c r="J93" s="144"/>
    </row>
    <row r="94" spans="2:10" ht="14.4" customHeight="1" x14ac:dyDescent="0.3">
      <c r="B94" s="142" t="s">
        <v>142</v>
      </c>
      <c r="C94" s="143"/>
      <c r="D94" s="143"/>
      <c r="E94" s="143"/>
      <c r="F94" s="143"/>
      <c r="G94" s="143"/>
      <c r="H94" s="143"/>
      <c r="I94" s="143"/>
      <c r="J94" s="144"/>
    </row>
    <row r="95" spans="2:10" ht="14.4" customHeight="1" x14ac:dyDescent="0.3">
      <c r="B95" s="139" t="s">
        <v>86</v>
      </c>
      <c r="C95" s="140"/>
      <c r="D95" s="140"/>
      <c r="E95" s="140"/>
      <c r="F95" s="140"/>
      <c r="G95" s="140"/>
      <c r="H95" s="140"/>
      <c r="I95" s="140"/>
      <c r="J95" s="141"/>
    </row>
    <row r="96" spans="2:10" ht="14.4" customHeight="1" x14ac:dyDescent="0.3">
      <c r="B96" s="142" t="s">
        <v>87</v>
      </c>
      <c r="C96" s="143"/>
      <c r="D96" s="143"/>
      <c r="E96" s="143"/>
      <c r="F96" s="143"/>
      <c r="G96" s="143"/>
      <c r="H96" s="143"/>
      <c r="I96" s="143"/>
      <c r="J96" s="144"/>
    </row>
    <row r="97" spans="2:10" x14ac:dyDescent="0.3">
      <c r="B97" s="135" t="s">
        <v>85</v>
      </c>
      <c r="C97" s="136"/>
      <c r="D97" s="136"/>
      <c r="E97" s="136"/>
      <c r="F97" s="136"/>
      <c r="G97" s="136"/>
      <c r="H97" s="136"/>
      <c r="I97" s="136"/>
      <c r="J97" s="158"/>
    </row>
    <row r="98" spans="2:10" x14ac:dyDescent="0.3">
      <c r="B98" s="16"/>
      <c r="J98" s="74"/>
    </row>
    <row r="99" spans="2:10" x14ac:dyDescent="0.3">
      <c r="B99" s="16"/>
      <c r="J99" s="74"/>
    </row>
    <row r="100" spans="2:10" x14ac:dyDescent="0.3">
      <c r="B100" s="16"/>
      <c r="J100" s="74"/>
    </row>
    <row r="101" spans="2:10" x14ac:dyDescent="0.3">
      <c r="B101" s="16"/>
      <c r="J101" s="74"/>
    </row>
    <row r="102" spans="2:10" x14ac:dyDescent="0.3">
      <c r="B102" s="16"/>
      <c r="J102" s="74"/>
    </row>
    <row r="103" spans="2:10" x14ac:dyDescent="0.3">
      <c r="B103" s="26" t="s">
        <v>123</v>
      </c>
      <c r="J103" s="74"/>
    </row>
    <row r="104" spans="2:10" x14ac:dyDescent="0.3">
      <c r="B104" s="26" t="s">
        <v>122</v>
      </c>
      <c r="J104" s="74"/>
    </row>
    <row r="105" spans="2:10" x14ac:dyDescent="0.3">
      <c r="B105" s="16" t="s">
        <v>124</v>
      </c>
      <c r="J105" s="74"/>
    </row>
    <row r="106" spans="2:10" x14ac:dyDescent="0.3">
      <c r="B106" s="16"/>
      <c r="J106" s="74"/>
    </row>
    <row r="107" spans="2:10" ht="15" thickBot="1" x14ac:dyDescent="0.35">
      <c r="B107" s="27"/>
      <c r="C107" s="28"/>
      <c r="D107" s="28"/>
      <c r="E107" s="28"/>
      <c r="F107" s="28"/>
      <c r="G107" s="28"/>
      <c r="H107" s="28"/>
      <c r="I107" s="28"/>
      <c r="J107" s="81"/>
    </row>
  </sheetData>
  <mergeCells count="11">
    <mergeCell ref="B97:J97"/>
    <mergeCell ref="B93:J93"/>
    <mergeCell ref="B94:J94"/>
    <mergeCell ref="B95:J95"/>
    <mergeCell ref="B96:J96"/>
    <mergeCell ref="E12:I12"/>
    <mergeCell ref="B8:C8"/>
    <mergeCell ref="B9:C9"/>
    <mergeCell ref="B10:C10"/>
    <mergeCell ref="B11:C11"/>
    <mergeCell ref="B12:C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A93BE-8CD3-45DF-9850-B5F02798659B}">
  <dimension ref="B1:K104"/>
  <sheetViews>
    <sheetView showGridLines="0" topLeftCell="C91" zoomScale="140" zoomScaleNormal="140" workbookViewId="0">
      <selection activeCell="B2" sqref="B2:K104"/>
    </sheetView>
  </sheetViews>
  <sheetFormatPr baseColWidth="10" defaultColWidth="14.5546875" defaultRowHeight="14.4" x14ac:dyDescent="0.3"/>
  <cols>
    <col min="2" max="2" width="32.77734375" customWidth="1"/>
    <col min="3" max="11" width="14.5546875" style="12"/>
  </cols>
  <sheetData>
    <row r="1" spans="2:11" ht="15" thickBot="1" x14ac:dyDescent="0.35"/>
    <row r="2" spans="2:11" x14ac:dyDescent="0.3">
      <c r="B2" s="13"/>
      <c r="C2" s="14"/>
      <c r="D2" s="14"/>
      <c r="E2" s="14"/>
      <c r="F2" s="14"/>
      <c r="G2" s="14"/>
      <c r="H2" s="14"/>
      <c r="I2" s="14"/>
      <c r="J2" s="14"/>
      <c r="K2" s="73"/>
    </row>
    <row r="3" spans="2:11" x14ac:dyDescent="0.3">
      <c r="B3" s="16"/>
      <c r="K3" s="74"/>
    </row>
    <row r="4" spans="2:11" x14ac:dyDescent="0.3">
      <c r="B4" s="16"/>
      <c r="K4" s="74"/>
    </row>
    <row r="5" spans="2:11" x14ac:dyDescent="0.3">
      <c r="B5" s="16"/>
      <c r="K5" s="74"/>
    </row>
    <row r="6" spans="2:11" x14ac:dyDescent="0.3">
      <c r="B6" s="16"/>
      <c r="K6" s="74"/>
    </row>
    <row r="7" spans="2:11" x14ac:dyDescent="0.3">
      <c r="B7" s="16"/>
      <c r="K7" s="74"/>
    </row>
    <row r="8" spans="2:11" ht="18" x14ac:dyDescent="0.3">
      <c r="B8" s="153" t="s">
        <v>81</v>
      </c>
      <c r="C8" s="154"/>
      <c r="E8" s="18"/>
      <c r="K8" s="74"/>
    </row>
    <row r="9" spans="2:11" ht="18" x14ac:dyDescent="0.3">
      <c r="B9" s="153" t="s">
        <v>89</v>
      </c>
      <c r="C9" s="154"/>
      <c r="E9" s="18"/>
      <c r="K9" s="74"/>
    </row>
    <row r="10" spans="2:11" ht="18" x14ac:dyDescent="0.3">
      <c r="B10" s="153" t="s">
        <v>125</v>
      </c>
      <c r="C10" s="154"/>
      <c r="E10" s="19"/>
      <c r="K10" s="74"/>
    </row>
    <row r="11" spans="2:11" ht="15.6" x14ac:dyDescent="0.3">
      <c r="B11" s="148" t="s">
        <v>80</v>
      </c>
      <c r="C11" s="149"/>
      <c r="D11" s="20"/>
      <c r="E11" s="21"/>
      <c r="K11" s="74"/>
    </row>
    <row r="12" spans="2:11" x14ac:dyDescent="0.3">
      <c r="B12" s="146" t="s">
        <v>36</v>
      </c>
      <c r="C12" s="147"/>
      <c r="D12" s="22"/>
      <c r="E12" s="156" t="s">
        <v>91</v>
      </c>
      <c r="F12" s="156"/>
      <c r="G12" s="156"/>
      <c r="H12" s="156"/>
      <c r="I12" s="156"/>
      <c r="J12" s="23"/>
      <c r="K12" s="74"/>
    </row>
    <row r="13" spans="2:11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3" t="s">
        <v>96</v>
      </c>
      <c r="I13" s="83" t="s">
        <v>114</v>
      </c>
      <c r="J13" s="83" t="s">
        <v>115</v>
      </c>
      <c r="K13" s="84" t="s">
        <v>93</v>
      </c>
    </row>
    <row r="14" spans="2:11" x14ac:dyDescent="0.3">
      <c r="B14" s="85" t="s">
        <v>1</v>
      </c>
      <c r="C14" s="30"/>
      <c r="D14" s="30"/>
      <c r="E14" s="30"/>
      <c r="F14" s="30"/>
      <c r="G14" s="30"/>
      <c r="H14" s="30"/>
      <c r="I14" s="30"/>
      <c r="J14" s="30"/>
      <c r="K14" s="75"/>
    </row>
    <row r="15" spans="2:11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32">
        <f>H16+H17+H20</f>
        <v>10379869.32</v>
      </c>
      <c r="I15" s="32">
        <f>I20+I17+I16</f>
        <v>10447172.52</v>
      </c>
      <c r="J15" s="32">
        <f>J16+J17+J20</f>
        <v>10995983.73</v>
      </c>
      <c r="K15" s="76">
        <f t="shared" ref="K15:K56" si="1">SUM(E15:J15)</f>
        <v>64154330.910000011</v>
      </c>
    </row>
    <row r="16" spans="2:11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36">
        <v>8798495</v>
      </c>
      <c r="I16" s="36">
        <v>8857242</v>
      </c>
      <c r="J16" s="36">
        <v>9425618.2100000009</v>
      </c>
      <c r="K16" s="76">
        <f t="shared" si="1"/>
        <v>54596534.490000002</v>
      </c>
    </row>
    <row r="17" spans="2:11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36">
        <v>260000</v>
      </c>
      <c r="I17" s="36">
        <v>260000</v>
      </c>
      <c r="J17" s="36">
        <v>260000</v>
      </c>
      <c r="K17" s="76">
        <f t="shared" si="1"/>
        <v>1530000</v>
      </c>
    </row>
    <row r="18" spans="2:11" ht="24" x14ac:dyDescent="0.3">
      <c r="B18" s="87" t="s">
        <v>38</v>
      </c>
      <c r="C18" s="34"/>
      <c r="D18" s="34"/>
      <c r="E18" s="37"/>
      <c r="F18" s="37"/>
      <c r="G18" s="37"/>
      <c r="H18" s="38"/>
      <c r="I18" s="38"/>
      <c r="J18" s="38"/>
      <c r="K18" s="76">
        <f t="shared" si="1"/>
        <v>0</v>
      </c>
    </row>
    <row r="19" spans="2:11" ht="36" x14ac:dyDescent="0.3">
      <c r="B19" s="87" t="s">
        <v>5</v>
      </c>
      <c r="C19" s="34"/>
      <c r="D19" s="34"/>
      <c r="E19" s="37"/>
      <c r="F19" s="37"/>
      <c r="G19" s="37"/>
      <c r="H19" s="38"/>
      <c r="I19" s="38"/>
      <c r="J19" s="38"/>
      <c r="K19" s="76">
        <f t="shared" si="1"/>
        <v>0</v>
      </c>
    </row>
    <row r="20" spans="2:11" ht="36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36">
        <v>1321374.3199999998</v>
      </c>
      <c r="I20" s="36">
        <v>1329930.52</v>
      </c>
      <c r="J20" s="36">
        <v>1310365.52</v>
      </c>
      <c r="K20" s="76">
        <f t="shared" si="1"/>
        <v>8027796.4199999999</v>
      </c>
    </row>
    <row r="21" spans="2:11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J21" si="2">+F22+F23+F24+F25+F26+F27+F28+F29+F30</f>
        <v>693904.73</v>
      </c>
      <c r="G21" s="40">
        <f t="shared" si="2"/>
        <v>12460139.41</v>
      </c>
      <c r="H21" s="40">
        <f t="shared" si="2"/>
        <v>4065499.49</v>
      </c>
      <c r="I21" s="40">
        <f t="shared" si="2"/>
        <v>4508080</v>
      </c>
      <c r="J21" s="40">
        <f t="shared" si="2"/>
        <v>878384.24</v>
      </c>
      <c r="K21" s="76">
        <f t="shared" si="1"/>
        <v>23175525.039999999</v>
      </c>
    </row>
    <row r="22" spans="2:11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36">
        <v>541623.43000000005</v>
      </c>
      <c r="I22" s="36">
        <v>539480</v>
      </c>
      <c r="J22" s="36">
        <v>615824.24</v>
      </c>
      <c r="K22" s="76">
        <f t="shared" si="1"/>
        <v>3334453.79</v>
      </c>
    </row>
    <row r="23" spans="2:11" ht="24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36">
        <v>1534000</v>
      </c>
      <c r="I23" s="41">
        <v>0</v>
      </c>
      <c r="J23" s="41">
        <v>0</v>
      </c>
      <c r="K23" s="76">
        <f t="shared" si="1"/>
        <v>1534000</v>
      </c>
    </row>
    <row r="24" spans="2:11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36">
        <v>58600</v>
      </c>
      <c r="I24" s="41">
        <v>486900</v>
      </c>
      <c r="J24" s="41">
        <v>59550</v>
      </c>
      <c r="K24" s="76">
        <f t="shared" si="1"/>
        <v>780850</v>
      </c>
    </row>
    <row r="25" spans="2:11" ht="24" x14ac:dyDescent="0.3">
      <c r="B25" s="87" t="s">
        <v>11</v>
      </c>
      <c r="C25" s="34"/>
      <c r="D25" s="42">
        <v>3000000</v>
      </c>
      <c r="E25" s="35"/>
      <c r="F25" s="35"/>
      <c r="G25" s="37"/>
      <c r="H25" s="37"/>
      <c r="I25" s="36"/>
      <c r="J25" s="36"/>
      <c r="K25" s="76">
        <f t="shared" si="1"/>
        <v>0</v>
      </c>
    </row>
    <row r="26" spans="2:11" ht="24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43">
        <v>0</v>
      </c>
      <c r="I26" s="43">
        <v>0</v>
      </c>
      <c r="J26" s="36">
        <v>169920</v>
      </c>
      <c r="K26" s="76">
        <f t="shared" si="1"/>
        <v>169920</v>
      </c>
    </row>
    <row r="27" spans="2:11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37">
        <v>0</v>
      </c>
      <c r="I27" s="37">
        <v>0</v>
      </c>
      <c r="J27" s="37">
        <v>0</v>
      </c>
      <c r="K27" s="76">
        <f t="shared" si="1"/>
        <v>83464.320000000007</v>
      </c>
    </row>
    <row r="28" spans="2:11" ht="48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36">
        <v>342436</v>
      </c>
      <c r="I28" s="36">
        <v>0</v>
      </c>
      <c r="J28" s="36">
        <v>3000</v>
      </c>
      <c r="K28" s="76">
        <f t="shared" si="1"/>
        <v>613407.19999999995</v>
      </c>
    </row>
    <row r="29" spans="2:11" ht="48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36">
        <v>1588840.06</v>
      </c>
      <c r="I29" s="36">
        <v>3481700</v>
      </c>
      <c r="J29" s="36">
        <v>30090</v>
      </c>
      <c r="K29" s="76">
        <f t="shared" si="1"/>
        <v>16659429.73</v>
      </c>
    </row>
    <row r="30" spans="2:11" ht="36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38">
        <v>0</v>
      </c>
      <c r="I30" s="38">
        <v>0</v>
      </c>
      <c r="J30" s="38">
        <v>0</v>
      </c>
      <c r="K30" s="76">
        <f t="shared" si="1"/>
        <v>0</v>
      </c>
    </row>
    <row r="31" spans="2:11" ht="23.4" thickBot="1" x14ac:dyDescent="0.35">
      <c r="B31" s="88" t="s">
        <v>16</v>
      </c>
      <c r="C31" s="45">
        <f t="shared" ref="C31:D31" si="3">+C32+C33+C34+C35+C36+C37+C38+C39+C40</f>
        <v>13882794.99</v>
      </c>
      <c r="D31" s="45">
        <f t="shared" si="3"/>
        <v>0</v>
      </c>
      <c r="E31" s="45">
        <f>+E32+E33+E34+E35+E36+E37+E38+E39+E40</f>
        <v>517000</v>
      </c>
      <c r="F31" s="45">
        <f t="shared" ref="F31:J31" si="4">+F32+F33+F34+F35+F36+F37+F38+F39+F40</f>
        <v>520685</v>
      </c>
      <c r="G31" s="45">
        <f t="shared" si="4"/>
        <v>766523.84</v>
      </c>
      <c r="H31" s="45">
        <f t="shared" si="4"/>
        <v>520630</v>
      </c>
      <c r="I31" s="45">
        <f t="shared" si="4"/>
        <v>694280</v>
      </c>
      <c r="J31" s="45">
        <f t="shared" si="4"/>
        <v>456405.41999999993</v>
      </c>
      <c r="K31" s="77">
        <f t="shared" si="1"/>
        <v>3475524.26</v>
      </c>
    </row>
    <row r="32" spans="2:11" ht="36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49">
        <v>3630</v>
      </c>
      <c r="I32" s="49">
        <v>0</v>
      </c>
      <c r="J32" s="49">
        <v>205735.05</v>
      </c>
      <c r="K32" s="78">
        <f t="shared" si="1"/>
        <v>215305.05</v>
      </c>
    </row>
    <row r="33" spans="2:11" ht="24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76">
        <f t="shared" si="1"/>
        <v>0</v>
      </c>
    </row>
    <row r="34" spans="2:11" ht="24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50">
        <v>0</v>
      </c>
      <c r="I34" s="50">
        <v>0</v>
      </c>
      <c r="J34" s="51">
        <v>99543.01</v>
      </c>
      <c r="K34" s="76">
        <f t="shared" si="1"/>
        <v>208999.65</v>
      </c>
    </row>
    <row r="35" spans="2:11" x14ac:dyDescent="0.3">
      <c r="B35" s="87" t="s">
        <v>20</v>
      </c>
      <c r="C35" s="34"/>
      <c r="D35" s="34"/>
      <c r="E35" s="37"/>
      <c r="F35" s="37"/>
      <c r="G35" s="37"/>
      <c r="H35" s="37"/>
      <c r="I35" s="37"/>
      <c r="J35" s="37"/>
      <c r="K35" s="76">
        <f t="shared" si="1"/>
        <v>0</v>
      </c>
    </row>
    <row r="36" spans="2:11" ht="24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37">
        <v>0</v>
      </c>
      <c r="I36" s="37">
        <v>0</v>
      </c>
      <c r="J36" s="37">
        <v>0</v>
      </c>
      <c r="K36" s="76">
        <f t="shared" si="1"/>
        <v>105492</v>
      </c>
    </row>
    <row r="37" spans="2:11" ht="24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76">
        <f t="shared" si="1"/>
        <v>0</v>
      </c>
    </row>
    <row r="38" spans="2:11" ht="36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37">
        <v>517000</v>
      </c>
      <c r="I38" s="37">
        <v>694280</v>
      </c>
      <c r="J38" s="37">
        <v>0</v>
      </c>
      <c r="K38" s="76">
        <f t="shared" si="1"/>
        <v>2762280</v>
      </c>
    </row>
    <row r="39" spans="2:11" ht="36" x14ac:dyDescent="0.3">
      <c r="B39" s="87" t="s">
        <v>40</v>
      </c>
      <c r="C39" s="34"/>
      <c r="D39" s="34"/>
      <c r="E39" s="37"/>
      <c r="F39" s="37"/>
      <c r="G39" s="38"/>
      <c r="H39" s="37"/>
      <c r="I39" s="37"/>
      <c r="J39" s="37"/>
      <c r="K39" s="76">
        <f t="shared" si="1"/>
        <v>0</v>
      </c>
    </row>
    <row r="40" spans="2:11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37">
        <v>0</v>
      </c>
      <c r="I40" s="37">
        <v>0</v>
      </c>
      <c r="J40" s="37">
        <v>151127.35999999996</v>
      </c>
      <c r="K40" s="76">
        <f t="shared" si="1"/>
        <v>183447.55999999997</v>
      </c>
    </row>
    <row r="41" spans="2:11" ht="22.8" hidden="1" x14ac:dyDescent="0.3">
      <c r="B41" s="86" t="s">
        <v>25</v>
      </c>
      <c r="C41" s="52"/>
      <c r="D41" s="52"/>
      <c r="E41" s="52">
        <f t="shared" ref="E41" si="5">SUM(E42:E48)</f>
        <v>0</v>
      </c>
      <c r="F41" s="52">
        <f t="shared" ref="F41" si="6">SUM(F42:F48)</f>
        <v>0</v>
      </c>
      <c r="G41" s="52"/>
      <c r="H41" s="52"/>
      <c r="I41" s="52"/>
      <c r="J41" s="52"/>
      <c r="K41" s="76">
        <f t="shared" si="1"/>
        <v>0</v>
      </c>
    </row>
    <row r="42" spans="2:11" ht="36" hidden="1" x14ac:dyDescent="0.3">
      <c r="B42" s="87" t="s">
        <v>26</v>
      </c>
      <c r="C42" s="34"/>
      <c r="D42" s="34"/>
      <c r="E42" s="37"/>
      <c r="F42" s="37"/>
      <c r="G42" s="37"/>
      <c r="H42" s="37"/>
      <c r="I42" s="37"/>
      <c r="J42" s="37"/>
      <c r="K42" s="76">
        <f t="shared" si="1"/>
        <v>0</v>
      </c>
    </row>
    <row r="43" spans="2:11" ht="48" hidden="1" x14ac:dyDescent="0.3">
      <c r="B43" s="87" t="s">
        <v>41</v>
      </c>
      <c r="C43" s="34"/>
      <c r="D43" s="34"/>
      <c r="E43" s="37"/>
      <c r="F43" s="37"/>
      <c r="G43" s="37"/>
      <c r="H43" s="37"/>
      <c r="I43" s="37"/>
      <c r="J43" s="37"/>
      <c r="K43" s="76">
        <f t="shared" si="1"/>
        <v>0</v>
      </c>
    </row>
    <row r="44" spans="2:11" ht="48" hidden="1" x14ac:dyDescent="0.3">
      <c r="B44" s="87" t="s">
        <v>42</v>
      </c>
      <c r="C44" s="34"/>
      <c r="D44" s="34"/>
      <c r="E44" s="37"/>
      <c r="F44" s="37"/>
      <c r="G44" s="37"/>
      <c r="H44" s="37"/>
      <c r="I44" s="37"/>
      <c r="J44" s="37"/>
      <c r="K44" s="76">
        <f t="shared" si="1"/>
        <v>0</v>
      </c>
    </row>
    <row r="45" spans="2:11" ht="48" hidden="1" x14ac:dyDescent="0.3">
      <c r="B45" s="87" t="s">
        <v>43</v>
      </c>
      <c r="C45" s="34"/>
      <c r="D45" s="34"/>
      <c r="E45" s="37"/>
      <c r="F45" s="37"/>
      <c r="G45" s="37"/>
      <c r="H45" s="37"/>
      <c r="I45" s="37"/>
      <c r="J45" s="37"/>
      <c r="K45" s="76">
        <f t="shared" si="1"/>
        <v>0</v>
      </c>
    </row>
    <row r="46" spans="2:11" ht="60" hidden="1" x14ac:dyDescent="0.3">
      <c r="B46" s="87" t="s">
        <v>44</v>
      </c>
      <c r="C46" s="34"/>
      <c r="D46" s="34"/>
      <c r="E46" s="37"/>
      <c r="F46" s="37"/>
      <c r="G46" s="37"/>
      <c r="H46" s="37"/>
      <c r="I46" s="37"/>
      <c r="J46" s="37"/>
      <c r="K46" s="76">
        <f t="shared" si="1"/>
        <v>0</v>
      </c>
    </row>
    <row r="47" spans="2:11" ht="36" hidden="1" x14ac:dyDescent="0.3">
      <c r="B47" s="87" t="s">
        <v>27</v>
      </c>
      <c r="C47" s="34"/>
      <c r="D47" s="34"/>
      <c r="E47" s="37"/>
      <c r="F47" s="37"/>
      <c r="G47" s="37"/>
      <c r="H47" s="37"/>
      <c r="I47" s="37"/>
      <c r="J47" s="37"/>
      <c r="K47" s="76">
        <f t="shared" si="1"/>
        <v>0</v>
      </c>
    </row>
    <row r="48" spans="2:11" ht="48" hidden="1" x14ac:dyDescent="0.3">
      <c r="B48" s="87" t="s">
        <v>45</v>
      </c>
      <c r="C48" s="34"/>
      <c r="D48" s="34"/>
      <c r="E48" s="37"/>
      <c r="F48" s="37"/>
      <c r="G48" s="37"/>
      <c r="H48" s="37"/>
      <c r="I48" s="37"/>
      <c r="J48" s="37"/>
      <c r="K48" s="76">
        <f t="shared" si="1"/>
        <v>0</v>
      </c>
    </row>
    <row r="49" spans="2:11" ht="22.8" hidden="1" x14ac:dyDescent="0.3">
      <c r="B49" s="86" t="s">
        <v>46</v>
      </c>
      <c r="C49" s="53"/>
      <c r="D49" s="53"/>
      <c r="E49" s="53"/>
      <c r="F49" s="53"/>
      <c r="G49" s="53"/>
      <c r="H49" s="53"/>
      <c r="I49" s="53"/>
      <c r="J49" s="53"/>
      <c r="K49" s="76">
        <f t="shared" si="1"/>
        <v>0</v>
      </c>
    </row>
    <row r="50" spans="2:11" ht="36" hidden="1" x14ac:dyDescent="0.3">
      <c r="B50" s="87" t="s">
        <v>47</v>
      </c>
      <c r="C50" s="34"/>
      <c r="D50" s="34"/>
      <c r="E50" s="37"/>
      <c r="F50" s="37"/>
      <c r="G50" s="37"/>
      <c r="H50" s="37"/>
      <c r="I50" s="37"/>
      <c r="J50" s="37"/>
      <c r="K50" s="76">
        <f t="shared" si="1"/>
        <v>0</v>
      </c>
    </row>
    <row r="51" spans="2:11" ht="48" hidden="1" x14ac:dyDescent="0.3">
      <c r="B51" s="87" t="s">
        <v>48</v>
      </c>
      <c r="C51" s="34"/>
      <c r="D51" s="34"/>
      <c r="E51" s="37"/>
      <c r="F51" s="37"/>
      <c r="G51" s="37"/>
      <c r="H51" s="37"/>
      <c r="I51" s="37"/>
      <c r="J51" s="37"/>
      <c r="K51" s="76">
        <f t="shared" si="1"/>
        <v>0</v>
      </c>
    </row>
    <row r="52" spans="2:11" ht="48" hidden="1" x14ac:dyDescent="0.3">
      <c r="B52" s="87" t="s">
        <v>49</v>
      </c>
      <c r="C52" s="34"/>
      <c r="D52" s="34"/>
      <c r="E52" s="37"/>
      <c r="F52" s="37"/>
      <c r="G52" s="37"/>
      <c r="H52" s="37"/>
      <c r="I52" s="37"/>
      <c r="J52" s="37"/>
      <c r="K52" s="76">
        <f t="shared" si="1"/>
        <v>0</v>
      </c>
    </row>
    <row r="53" spans="2:11" ht="48" hidden="1" x14ac:dyDescent="0.3">
      <c r="B53" s="87" t="s">
        <v>50</v>
      </c>
      <c r="C53" s="34"/>
      <c r="D53" s="34"/>
      <c r="E53" s="37"/>
      <c r="F53" s="37"/>
      <c r="G53" s="37"/>
      <c r="H53" s="37"/>
      <c r="I53" s="37"/>
      <c r="J53" s="37"/>
      <c r="K53" s="76">
        <f t="shared" si="1"/>
        <v>0</v>
      </c>
    </row>
    <row r="54" spans="2:11" ht="60" hidden="1" x14ac:dyDescent="0.3">
      <c r="B54" s="87" t="s">
        <v>51</v>
      </c>
      <c r="C54" s="34"/>
      <c r="D54" s="34"/>
      <c r="E54" s="37"/>
      <c r="F54" s="37"/>
      <c r="G54" s="37"/>
      <c r="H54" s="37"/>
      <c r="I54" s="37"/>
      <c r="J54" s="37"/>
      <c r="K54" s="76">
        <f t="shared" si="1"/>
        <v>0</v>
      </c>
    </row>
    <row r="55" spans="2:11" ht="36" hidden="1" x14ac:dyDescent="0.3">
      <c r="B55" s="87" t="s">
        <v>52</v>
      </c>
      <c r="C55" s="34"/>
      <c r="D55" s="34"/>
      <c r="E55" s="37"/>
      <c r="F55" s="37"/>
      <c r="G55" s="37"/>
      <c r="H55" s="37"/>
      <c r="I55" s="37"/>
      <c r="J55" s="37"/>
      <c r="K55" s="76">
        <f t="shared" si="1"/>
        <v>0</v>
      </c>
    </row>
    <row r="56" spans="2:11" ht="48" hidden="1" x14ac:dyDescent="0.3">
      <c r="B56" s="87" t="s">
        <v>53</v>
      </c>
      <c r="C56" s="34"/>
      <c r="D56" s="34"/>
      <c r="E56" s="37"/>
      <c r="F56" s="37"/>
      <c r="G56" s="37"/>
      <c r="H56" s="37"/>
      <c r="I56" s="37"/>
      <c r="J56" s="37"/>
      <c r="K56" s="76">
        <f t="shared" si="1"/>
        <v>0</v>
      </c>
    </row>
    <row r="57" spans="2:11" ht="34.200000000000003" x14ac:dyDescent="0.3">
      <c r="B57" s="86" t="s">
        <v>28</v>
      </c>
      <c r="C57" s="40">
        <f t="shared" ref="C57:D57" si="7">+C58+C59+C60+C61+C62+C63+C64+C65+C66</f>
        <v>6123000</v>
      </c>
      <c r="D57" s="40">
        <f t="shared" si="7"/>
        <v>0</v>
      </c>
      <c r="E57" s="40">
        <f>+E58+E59+E60+E61+E62+E63+E64+E65+E66</f>
        <v>0</v>
      </c>
      <c r="F57" s="40">
        <f t="shared" ref="F57:K57" si="8">+F58+F59+F60+F61+F62+F63+F64+F65+F66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40">
        <f t="shared" si="8"/>
        <v>0</v>
      </c>
      <c r="K57" s="79">
        <f t="shared" si="8"/>
        <v>0</v>
      </c>
    </row>
    <row r="58" spans="2:11" ht="24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76">
        <f t="shared" ref="K58:K66" si="9">SUM(E58:J58)</f>
        <v>0</v>
      </c>
    </row>
    <row r="59" spans="2:11" ht="36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76">
        <f t="shared" si="9"/>
        <v>0</v>
      </c>
    </row>
    <row r="60" spans="2:11" ht="24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76">
        <f t="shared" si="9"/>
        <v>0</v>
      </c>
    </row>
    <row r="61" spans="2:11" ht="36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76">
        <f t="shared" si="9"/>
        <v>0</v>
      </c>
    </row>
    <row r="62" spans="2:11" ht="36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76">
        <f t="shared" si="9"/>
        <v>0</v>
      </c>
    </row>
    <row r="63" spans="2:11" ht="24" hidden="1" x14ac:dyDescent="0.3">
      <c r="B63" s="87" t="s">
        <v>54</v>
      </c>
      <c r="C63" s="34"/>
      <c r="D63" s="34"/>
      <c r="E63" s="37"/>
      <c r="F63" s="37"/>
      <c r="G63" s="37"/>
      <c r="H63" s="37"/>
      <c r="I63" s="37"/>
      <c r="J63" s="37"/>
      <c r="K63" s="76">
        <f t="shared" si="9"/>
        <v>0</v>
      </c>
    </row>
    <row r="64" spans="2:11" ht="36" hidden="1" x14ac:dyDescent="0.3">
      <c r="B64" s="87" t="s">
        <v>55</v>
      </c>
      <c r="C64" s="34"/>
      <c r="D64" s="34"/>
      <c r="E64" s="37"/>
      <c r="F64" s="37"/>
      <c r="G64" s="37"/>
      <c r="H64" s="37"/>
      <c r="I64" s="37"/>
      <c r="J64" s="37"/>
      <c r="K64" s="76">
        <f t="shared" si="9"/>
        <v>0</v>
      </c>
    </row>
    <row r="65" spans="2:11" ht="24" hidden="1" x14ac:dyDescent="0.3">
      <c r="B65" s="87" t="s">
        <v>34</v>
      </c>
      <c r="C65" s="34"/>
      <c r="D65" s="34"/>
      <c r="E65" s="37"/>
      <c r="F65" s="37"/>
      <c r="G65" s="37"/>
      <c r="H65" s="37"/>
      <c r="I65" s="37"/>
      <c r="J65" s="37"/>
      <c r="K65" s="76">
        <f t="shared" si="9"/>
        <v>0</v>
      </c>
    </row>
    <row r="66" spans="2:11" ht="48" hidden="1" x14ac:dyDescent="0.3">
      <c r="B66" s="87" t="s">
        <v>56</v>
      </c>
      <c r="C66" s="34"/>
      <c r="D66" s="34"/>
      <c r="E66" s="37"/>
      <c r="F66" s="37"/>
      <c r="G66" s="37"/>
      <c r="H66" s="37"/>
      <c r="I66" s="37"/>
      <c r="J66" s="37"/>
      <c r="K66" s="76">
        <f t="shared" si="9"/>
        <v>0</v>
      </c>
    </row>
    <row r="67" spans="2:11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K67" si="10">+F68+F69+F70</f>
        <v>0</v>
      </c>
      <c r="G67" s="40">
        <f t="shared" si="10"/>
        <v>0</v>
      </c>
      <c r="H67" s="40">
        <f t="shared" si="10"/>
        <v>0</v>
      </c>
      <c r="I67" s="40">
        <f t="shared" si="10"/>
        <v>0</v>
      </c>
      <c r="J67" s="40">
        <f t="shared" si="10"/>
        <v>0</v>
      </c>
      <c r="K67" s="79">
        <f t="shared" si="10"/>
        <v>0</v>
      </c>
    </row>
    <row r="68" spans="2:11" ht="24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37"/>
      <c r="I68" s="37"/>
      <c r="J68" s="37"/>
      <c r="K68" s="76">
        <f t="shared" ref="K68:K91" si="11">SUM(E68:J68)</f>
        <v>0</v>
      </c>
    </row>
    <row r="69" spans="2:11" ht="24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76">
        <f t="shared" si="11"/>
        <v>0</v>
      </c>
    </row>
    <row r="70" spans="2:11" ht="48" hidden="1" x14ac:dyDescent="0.3">
      <c r="B70" s="87" t="s">
        <v>60</v>
      </c>
      <c r="C70" s="34"/>
      <c r="D70" s="34"/>
      <c r="E70" s="37"/>
      <c r="F70" s="37"/>
      <c r="G70" s="37"/>
      <c r="H70" s="37"/>
      <c r="I70" s="37"/>
      <c r="J70" s="37"/>
      <c r="K70" s="76">
        <f t="shared" si="11"/>
        <v>0</v>
      </c>
    </row>
    <row r="71" spans="2:11" ht="60" hidden="1" x14ac:dyDescent="0.3">
      <c r="B71" s="87" t="s">
        <v>61</v>
      </c>
      <c r="C71" s="34"/>
      <c r="D71" s="34"/>
      <c r="E71" s="37"/>
      <c r="F71" s="37"/>
      <c r="G71" s="37"/>
      <c r="H71" s="37"/>
      <c r="I71" s="37"/>
      <c r="J71" s="37"/>
      <c r="K71" s="76">
        <f t="shared" si="11"/>
        <v>0</v>
      </c>
    </row>
    <row r="72" spans="2:11" ht="34.200000000000003" hidden="1" x14ac:dyDescent="0.3">
      <c r="B72" s="86" t="s">
        <v>62</v>
      </c>
      <c r="C72" s="53"/>
      <c r="D72" s="53"/>
      <c r="E72" s="40"/>
      <c r="F72" s="40"/>
      <c r="G72" s="40"/>
      <c r="H72" s="40"/>
      <c r="I72" s="40"/>
      <c r="J72" s="40"/>
      <c r="K72" s="76">
        <f t="shared" si="11"/>
        <v>0</v>
      </c>
    </row>
    <row r="73" spans="2:11" ht="24" hidden="1" x14ac:dyDescent="0.3">
      <c r="B73" s="87" t="s">
        <v>63</v>
      </c>
      <c r="C73" s="34"/>
      <c r="D73" s="34"/>
      <c r="E73" s="37"/>
      <c r="F73" s="37"/>
      <c r="G73" s="37"/>
      <c r="H73" s="37"/>
      <c r="I73" s="37"/>
      <c r="J73" s="37"/>
      <c r="K73" s="76">
        <f t="shared" si="11"/>
        <v>0</v>
      </c>
    </row>
    <row r="74" spans="2:11" ht="48" hidden="1" x14ac:dyDescent="0.3">
      <c r="B74" s="87" t="s">
        <v>64</v>
      </c>
      <c r="C74" s="34"/>
      <c r="D74" s="34"/>
      <c r="E74" s="37"/>
      <c r="F74" s="37"/>
      <c r="G74" s="37"/>
      <c r="H74" s="37"/>
      <c r="I74" s="37"/>
      <c r="J74" s="37"/>
      <c r="K74" s="76">
        <f t="shared" si="11"/>
        <v>0</v>
      </c>
    </row>
    <row r="75" spans="2:11" ht="22.8" hidden="1" x14ac:dyDescent="0.3">
      <c r="B75" s="86" t="s">
        <v>65</v>
      </c>
      <c r="C75" s="53"/>
      <c r="D75" s="53"/>
      <c r="E75" s="40"/>
      <c r="F75" s="40"/>
      <c r="G75" s="40"/>
      <c r="H75" s="40"/>
      <c r="I75" s="40"/>
      <c r="J75" s="40"/>
      <c r="K75" s="76">
        <f t="shared" si="11"/>
        <v>0</v>
      </c>
    </row>
    <row r="76" spans="2:11" ht="36" hidden="1" x14ac:dyDescent="0.3">
      <c r="B76" s="87" t="s">
        <v>66</v>
      </c>
      <c r="C76" s="34"/>
      <c r="D76" s="34"/>
      <c r="E76" s="37"/>
      <c r="F76" s="37"/>
      <c r="G76" s="37"/>
      <c r="H76" s="37"/>
      <c r="I76" s="37"/>
      <c r="J76" s="37"/>
      <c r="K76" s="76">
        <f t="shared" si="11"/>
        <v>0</v>
      </c>
    </row>
    <row r="77" spans="2:11" ht="36" hidden="1" x14ac:dyDescent="0.3">
      <c r="B77" s="87" t="s">
        <v>67</v>
      </c>
      <c r="C77" s="34"/>
      <c r="D77" s="34"/>
      <c r="E77" s="37"/>
      <c r="F77" s="37"/>
      <c r="G77" s="37"/>
      <c r="H77" s="37"/>
      <c r="I77" s="37"/>
      <c r="J77" s="37"/>
      <c r="K77" s="76">
        <f t="shared" si="11"/>
        <v>0</v>
      </c>
    </row>
    <row r="78" spans="2:11" ht="48" hidden="1" x14ac:dyDescent="0.3">
      <c r="B78" s="87" t="s">
        <v>68</v>
      </c>
      <c r="C78" s="34"/>
      <c r="D78" s="34"/>
      <c r="E78" s="37"/>
      <c r="F78" s="37"/>
      <c r="G78" s="37"/>
      <c r="H78" s="37"/>
      <c r="I78" s="37"/>
      <c r="J78" s="37"/>
      <c r="K78" s="76">
        <f t="shared" si="11"/>
        <v>0</v>
      </c>
    </row>
    <row r="79" spans="2:11" x14ac:dyDescent="0.3">
      <c r="B79" s="90" t="s">
        <v>35</v>
      </c>
      <c r="C79" s="52"/>
      <c r="D79" s="52"/>
      <c r="E79" s="57"/>
      <c r="F79" s="57"/>
      <c r="G79" s="57"/>
      <c r="H79" s="57"/>
      <c r="I79" s="57"/>
      <c r="J79" s="57"/>
      <c r="K79" s="76">
        <f t="shared" si="11"/>
        <v>0</v>
      </c>
    </row>
    <row r="80" spans="2:11" ht="22.8" hidden="1" x14ac:dyDescent="0.3">
      <c r="B80" s="86" t="s">
        <v>69</v>
      </c>
      <c r="C80" s="58"/>
      <c r="D80" s="58"/>
      <c r="E80" s="59"/>
      <c r="F80" s="59"/>
      <c r="G80" s="59"/>
      <c r="H80" s="59"/>
      <c r="I80" s="59"/>
      <c r="J80" s="59"/>
      <c r="K80" s="76">
        <f t="shared" si="11"/>
        <v>0</v>
      </c>
    </row>
    <row r="81" spans="2:11" ht="22.8" hidden="1" x14ac:dyDescent="0.3">
      <c r="B81" s="86" t="s">
        <v>70</v>
      </c>
      <c r="C81" s="53"/>
      <c r="D81" s="53"/>
      <c r="E81" s="61"/>
      <c r="F81" s="61"/>
      <c r="G81" s="61"/>
      <c r="H81" s="59"/>
      <c r="I81" s="59"/>
      <c r="J81" s="59"/>
      <c r="K81" s="76">
        <f t="shared" si="11"/>
        <v>0</v>
      </c>
    </row>
    <row r="82" spans="2:11" ht="36" hidden="1" x14ac:dyDescent="0.3">
      <c r="B82" s="87" t="s">
        <v>71</v>
      </c>
      <c r="C82" s="34"/>
      <c r="D82" s="34"/>
      <c r="E82" s="62"/>
      <c r="F82" s="62"/>
      <c r="G82" s="62"/>
      <c r="H82" s="37"/>
      <c r="I82" s="37"/>
      <c r="J82" s="37"/>
      <c r="K82" s="76">
        <f t="shared" si="11"/>
        <v>0</v>
      </c>
    </row>
    <row r="83" spans="2:11" ht="36" hidden="1" x14ac:dyDescent="0.3">
      <c r="B83" s="87" t="s">
        <v>72</v>
      </c>
      <c r="C83" s="34"/>
      <c r="D83" s="34"/>
      <c r="E83" s="62"/>
      <c r="F83" s="62"/>
      <c r="G83" s="62"/>
      <c r="H83" s="37"/>
      <c r="I83" s="37"/>
      <c r="J83" s="37"/>
      <c r="K83" s="76">
        <f t="shared" si="11"/>
        <v>0</v>
      </c>
    </row>
    <row r="84" spans="2:11" ht="22.8" hidden="1" x14ac:dyDescent="0.3">
      <c r="B84" s="86" t="s">
        <v>73</v>
      </c>
      <c r="C84" s="53"/>
      <c r="D84" s="53"/>
      <c r="E84" s="61"/>
      <c r="F84" s="61"/>
      <c r="G84" s="61"/>
      <c r="H84" s="59"/>
      <c r="I84" s="59"/>
      <c r="J84" s="59"/>
      <c r="K84" s="76">
        <f t="shared" si="11"/>
        <v>0</v>
      </c>
    </row>
    <row r="85" spans="2:11" ht="24" hidden="1" x14ac:dyDescent="0.3">
      <c r="B85" s="87" t="s">
        <v>74</v>
      </c>
      <c r="C85" s="34"/>
      <c r="D85" s="34"/>
      <c r="E85" s="62"/>
      <c r="F85" s="62"/>
      <c r="G85" s="62"/>
      <c r="H85" s="37"/>
      <c r="I85" s="37"/>
      <c r="J85" s="37"/>
      <c r="K85" s="76">
        <f t="shared" si="11"/>
        <v>0</v>
      </c>
    </row>
    <row r="86" spans="2:11" ht="36" hidden="1" x14ac:dyDescent="0.3">
      <c r="B86" s="87" t="s">
        <v>75</v>
      </c>
      <c r="C86" s="34"/>
      <c r="D86" s="34"/>
      <c r="E86" s="62"/>
      <c r="F86" s="62"/>
      <c r="G86" s="62"/>
      <c r="H86" s="37"/>
      <c r="I86" s="37"/>
      <c r="J86" s="37"/>
      <c r="K86" s="76">
        <f t="shared" si="11"/>
        <v>0</v>
      </c>
    </row>
    <row r="87" spans="2:11" ht="22.8" hidden="1" x14ac:dyDescent="0.3">
      <c r="B87" s="86" t="s">
        <v>76</v>
      </c>
      <c r="C87" s="53"/>
      <c r="D87" s="53"/>
      <c r="E87" s="61"/>
      <c r="F87" s="61"/>
      <c r="G87" s="61"/>
      <c r="H87" s="59"/>
      <c r="I87" s="59"/>
      <c r="J87" s="59"/>
      <c r="K87" s="76">
        <f t="shared" si="11"/>
        <v>0</v>
      </c>
    </row>
    <row r="88" spans="2:11" ht="36" hidden="1" x14ac:dyDescent="0.3">
      <c r="B88" s="87" t="s">
        <v>77</v>
      </c>
      <c r="C88" s="34"/>
      <c r="D88" s="34"/>
      <c r="E88" s="62"/>
      <c r="F88" s="62"/>
      <c r="G88" s="62"/>
      <c r="H88" s="37"/>
      <c r="I88" s="37"/>
      <c r="J88" s="37"/>
      <c r="K88" s="76">
        <f t="shared" si="11"/>
        <v>0</v>
      </c>
    </row>
    <row r="89" spans="2:11" ht="22.8" hidden="1" x14ac:dyDescent="0.3">
      <c r="B89" s="90" t="s">
        <v>78</v>
      </c>
      <c r="C89" s="53"/>
      <c r="D89" s="53"/>
      <c r="E89" s="63"/>
      <c r="F89" s="63"/>
      <c r="G89" s="63"/>
      <c r="H89" s="63"/>
      <c r="I89" s="63"/>
      <c r="J89" s="63"/>
      <c r="K89" s="76">
        <f t="shared" si="11"/>
        <v>0</v>
      </c>
    </row>
    <row r="90" spans="2:11" hidden="1" x14ac:dyDescent="0.3">
      <c r="B90" s="91"/>
      <c r="C90" s="41"/>
      <c r="D90" s="41"/>
      <c r="E90" s="39"/>
      <c r="F90" s="39"/>
      <c r="G90" s="39"/>
      <c r="H90" s="39"/>
      <c r="I90" s="39"/>
      <c r="J90" s="39"/>
      <c r="K90" s="76">
        <f t="shared" si="11"/>
        <v>0</v>
      </c>
    </row>
    <row r="91" spans="2:11" ht="34.799999999999997" thickBot="1" x14ac:dyDescent="0.35">
      <c r="B91" s="101" t="s">
        <v>79</v>
      </c>
      <c r="C91" s="94">
        <f>+C15+C21+C31+C57+C67+C72+C75+C79+C80+C81+C84+C87+C89</f>
        <v>405743607.5</v>
      </c>
      <c r="D91" s="94">
        <f>+D15+D21+D31+D57+D67+D72+D75+D79+D80+D81+D84+D87+D89</f>
        <v>543533860</v>
      </c>
      <c r="E91" s="94">
        <f>+E15+E21+E31+E57+E67+E72+E75+E79+E80+E81+E84+E87+E89</f>
        <v>5530040.8099999996</v>
      </c>
      <c r="F91" s="94">
        <f t="shared" ref="F91:J91" si="12">+F15+F21+F31+F57+F67+F72+F75+F79+F80+F81+F84+F87+F89</f>
        <v>18196313.830000002</v>
      </c>
      <c r="G91" s="94">
        <f t="shared" si="12"/>
        <v>24132720.849999998</v>
      </c>
      <c r="H91" s="94">
        <f t="shared" si="12"/>
        <v>14965998.810000001</v>
      </c>
      <c r="I91" s="94">
        <f t="shared" si="12"/>
        <v>15649532.52</v>
      </c>
      <c r="J91" s="94">
        <f t="shared" si="12"/>
        <v>12330773.390000001</v>
      </c>
      <c r="K91" s="93">
        <f t="shared" si="11"/>
        <v>90805380.209999993</v>
      </c>
    </row>
    <row r="92" spans="2:11" x14ac:dyDescent="0.3">
      <c r="B92" s="13" t="s">
        <v>82</v>
      </c>
      <c r="C92" s="95"/>
      <c r="D92" s="96"/>
      <c r="E92" s="96"/>
      <c r="F92" s="96"/>
      <c r="G92" s="96"/>
      <c r="H92" s="96"/>
      <c r="I92" s="96"/>
      <c r="J92" s="96"/>
      <c r="K92" s="97"/>
    </row>
    <row r="93" spans="2:11" x14ac:dyDescent="0.3">
      <c r="B93" s="142" t="s">
        <v>88</v>
      </c>
      <c r="C93" s="143"/>
      <c r="D93" s="143"/>
      <c r="E93" s="143"/>
      <c r="F93" s="143"/>
      <c r="G93" s="143"/>
      <c r="H93" s="143"/>
      <c r="I93" s="143"/>
      <c r="J93" s="143"/>
      <c r="K93" s="80"/>
    </row>
    <row r="94" spans="2:11" x14ac:dyDescent="0.3">
      <c r="B94" s="142" t="s">
        <v>142</v>
      </c>
      <c r="C94" s="143"/>
      <c r="D94" s="143"/>
      <c r="E94" s="143"/>
      <c r="F94" s="143"/>
      <c r="G94" s="143"/>
      <c r="H94" s="143"/>
      <c r="I94" s="143"/>
      <c r="J94" s="143"/>
      <c r="K94" s="80"/>
    </row>
    <row r="95" spans="2:11" x14ac:dyDescent="0.3">
      <c r="B95" s="139" t="s">
        <v>86</v>
      </c>
      <c r="C95" s="140"/>
      <c r="D95" s="140"/>
      <c r="E95" s="140"/>
      <c r="F95" s="140"/>
      <c r="G95" s="140"/>
      <c r="H95" s="140"/>
      <c r="I95" s="140"/>
      <c r="J95" s="140"/>
      <c r="K95" s="80"/>
    </row>
    <row r="96" spans="2:11" x14ac:dyDescent="0.3">
      <c r="B96" s="142" t="s">
        <v>87</v>
      </c>
      <c r="C96" s="143"/>
      <c r="D96" s="143"/>
      <c r="E96" s="143"/>
      <c r="F96" s="143"/>
      <c r="G96" s="143"/>
      <c r="H96" s="143"/>
      <c r="I96" s="143"/>
      <c r="J96" s="143"/>
      <c r="K96" s="74"/>
    </row>
    <row r="97" spans="2:11" x14ac:dyDescent="0.3">
      <c r="B97" s="135" t="s">
        <v>85</v>
      </c>
      <c r="C97" s="136"/>
      <c r="D97" s="136"/>
      <c r="E97" s="136"/>
      <c r="F97" s="136"/>
      <c r="G97" s="136"/>
      <c r="H97" s="136"/>
      <c r="I97" s="136"/>
      <c r="J97" s="136"/>
      <c r="K97" s="74"/>
    </row>
    <row r="98" spans="2:11" x14ac:dyDescent="0.3">
      <c r="B98" s="16"/>
      <c r="K98" s="74"/>
    </row>
    <row r="99" spans="2:11" x14ac:dyDescent="0.3">
      <c r="B99" s="16"/>
      <c r="K99" s="74"/>
    </row>
    <row r="100" spans="2:11" x14ac:dyDescent="0.3">
      <c r="B100" s="26" t="s">
        <v>123</v>
      </c>
      <c r="K100" s="74"/>
    </row>
    <row r="101" spans="2:11" x14ac:dyDescent="0.3">
      <c r="B101" s="26" t="s">
        <v>122</v>
      </c>
      <c r="K101" s="74"/>
    </row>
    <row r="102" spans="2:11" x14ac:dyDescent="0.3">
      <c r="B102" s="16" t="s">
        <v>124</v>
      </c>
      <c r="K102" s="74"/>
    </row>
    <row r="103" spans="2:11" x14ac:dyDescent="0.3">
      <c r="B103" s="16"/>
      <c r="K103" s="74"/>
    </row>
    <row r="104" spans="2:11" ht="15" thickBot="1" x14ac:dyDescent="0.35">
      <c r="B104" s="27"/>
      <c r="C104" s="28"/>
      <c r="D104" s="28"/>
      <c r="E104" s="28"/>
      <c r="F104" s="28"/>
      <c r="G104" s="28"/>
      <c r="H104" s="28"/>
      <c r="I104" s="28"/>
      <c r="J104" s="28"/>
      <c r="K104" s="81"/>
    </row>
  </sheetData>
  <mergeCells count="11">
    <mergeCell ref="B93:J93"/>
    <mergeCell ref="B94:J94"/>
    <mergeCell ref="B95:J95"/>
    <mergeCell ref="B96:J96"/>
    <mergeCell ref="B97:J97"/>
    <mergeCell ref="E12:I12"/>
    <mergeCell ref="B8:C8"/>
    <mergeCell ref="B9:C9"/>
    <mergeCell ref="B10:C10"/>
    <mergeCell ref="B11:C11"/>
    <mergeCell ref="B12:C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9C72-E9DD-4E09-90F8-9CA3A26F0DB9}">
  <dimension ref="B1:M104"/>
  <sheetViews>
    <sheetView showGridLines="0" zoomScale="140" zoomScaleNormal="140" workbookViewId="0">
      <selection activeCell="L104" sqref="B2:L104"/>
    </sheetView>
  </sheetViews>
  <sheetFormatPr baseColWidth="10" defaultColWidth="14.5546875" defaultRowHeight="14.4" x14ac:dyDescent="0.3"/>
  <cols>
    <col min="2" max="2" width="34.6640625" customWidth="1"/>
    <col min="3" max="12" width="14.5546875" style="12"/>
    <col min="13" max="13" width="0" hidden="1" customWidth="1"/>
  </cols>
  <sheetData>
    <row r="1" spans="2:13" ht="15" thickBot="1" x14ac:dyDescent="0.35"/>
    <row r="2" spans="2:13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73"/>
      <c r="M2" s="15"/>
    </row>
    <row r="3" spans="2:13" x14ac:dyDescent="0.3">
      <c r="B3" s="16"/>
      <c r="L3" s="74"/>
      <c r="M3" s="17"/>
    </row>
    <row r="4" spans="2:13" x14ac:dyDescent="0.3">
      <c r="B4" s="16"/>
      <c r="L4" s="74"/>
      <c r="M4" s="17"/>
    </row>
    <row r="5" spans="2:13" x14ac:dyDescent="0.3">
      <c r="B5" s="16"/>
      <c r="L5" s="74"/>
      <c r="M5" s="17"/>
    </row>
    <row r="6" spans="2:13" x14ac:dyDescent="0.3">
      <c r="B6" s="16"/>
      <c r="L6" s="74"/>
      <c r="M6" s="17"/>
    </row>
    <row r="7" spans="2:13" x14ac:dyDescent="0.3">
      <c r="B7" s="16"/>
      <c r="L7" s="74"/>
      <c r="M7" s="17"/>
    </row>
    <row r="8" spans="2:13" ht="18" x14ac:dyDescent="0.3">
      <c r="B8" s="153" t="s">
        <v>81</v>
      </c>
      <c r="C8" s="154"/>
      <c r="E8" s="18"/>
      <c r="L8" s="74"/>
      <c r="M8" s="17"/>
    </row>
    <row r="9" spans="2:13" ht="18" x14ac:dyDescent="0.3">
      <c r="B9" s="153" t="s">
        <v>89</v>
      </c>
      <c r="C9" s="154"/>
      <c r="E9" s="18"/>
      <c r="L9" s="74"/>
      <c r="M9" s="17"/>
    </row>
    <row r="10" spans="2:13" ht="18" x14ac:dyDescent="0.3">
      <c r="B10" s="153" t="s">
        <v>125</v>
      </c>
      <c r="C10" s="154"/>
      <c r="E10" s="19"/>
      <c r="L10" s="74"/>
      <c r="M10" s="17"/>
    </row>
    <row r="11" spans="2:13" ht="15.6" x14ac:dyDescent="0.3">
      <c r="B11" s="148" t="s">
        <v>80</v>
      </c>
      <c r="C11" s="149"/>
      <c r="D11" s="20"/>
      <c r="E11" s="21"/>
      <c r="L11" s="74"/>
      <c r="M11" s="17"/>
    </row>
    <row r="12" spans="2:13" x14ac:dyDescent="0.3">
      <c r="B12" s="146" t="s">
        <v>36</v>
      </c>
      <c r="C12" s="147"/>
      <c r="D12" s="22"/>
      <c r="E12" s="156" t="s">
        <v>91</v>
      </c>
      <c r="F12" s="156"/>
      <c r="G12" s="156"/>
      <c r="H12" s="156"/>
      <c r="I12" s="156"/>
      <c r="J12" s="23"/>
      <c r="K12" s="23"/>
      <c r="L12" s="74"/>
      <c r="M12" s="17"/>
    </row>
    <row r="13" spans="2:13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3" t="s">
        <v>96</v>
      </c>
      <c r="I13" s="83" t="s">
        <v>114</v>
      </c>
      <c r="J13" s="83" t="s">
        <v>115</v>
      </c>
      <c r="K13" s="83" t="s">
        <v>116</v>
      </c>
      <c r="L13" s="84" t="s">
        <v>93</v>
      </c>
      <c r="M13" s="17"/>
    </row>
    <row r="14" spans="2:13" x14ac:dyDescent="0.3">
      <c r="B14" s="85" t="s">
        <v>1</v>
      </c>
      <c r="C14" s="30"/>
      <c r="D14" s="30"/>
      <c r="E14" s="30"/>
      <c r="F14" s="30"/>
      <c r="G14" s="30"/>
      <c r="H14" s="30"/>
      <c r="I14" s="30"/>
      <c r="J14" s="30"/>
      <c r="K14" s="30"/>
      <c r="L14" s="75"/>
      <c r="M14" s="31"/>
    </row>
    <row r="15" spans="2:13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32">
        <f>H16+H17+H20</f>
        <v>10379869.32</v>
      </c>
      <c r="I15" s="32">
        <f>I20+I17+I16</f>
        <v>10447172.52</v>
      </c>
      <c r="J15" s="32">
        <f>J16+J17+J20</f>
        <v>10995983.73</v>
      </c>
      <c r="K15" s="32">
        <f>K20+K17+K16</f>
        <v>10229557.32</v>
      </c>
      <c r="L15" s="76">
        <f t="shared" ref="L15:L56" si="1">SUM(E15:K15)</f>
        <v>74383888.230000019</v>
      </c>
      <c r="M15" s="33">
        <f>+L15</f>
        <v>74383888.230000019</v>
      </c>
    </row>
    <row r="16" spans="2:13" ht="24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36">
        <v>8798495</v>
      </c>
      <c r="I16" s="36">
        <v>8857242</v>
      </c>
      <c r="J16" s="36">
        <v>9425618.2100000009</v>
      </c>
      <c r="K16" s="36">
        <v>8667748</v>
      </c>
      <c r="L16" s="76">
        <f t="shared" si="1"/>
        <v>63264282.490000002</v>
      </c>
      <c r="M16" s="31"/>
    </row>
    <row r="17" spans="2:13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36">
        <v>260000</v>
      </c>
      <c r="I17" s="36">
        <v>260000</v>
      </c>
      <c r="J17" s="36">
        <v>260000</v>
      </c>
      <c r="K17" s="36">
        <v>260000</v>
      </c>
      <c r="L17" s="76">
        <f t="shared" si="1"/>
        <v>1790000</v>
      </c>
      <c r="M17" s="31"/>
    </row>
    <row r="18" spans="2:13" ht="24" x14ac:dyDescent="0.3">
      <c r="B18" s="87" t="s">
        <v>38</v>
      </c>
      <c r="C18" s="34"/>
      <c r="D18" s="34"/>
      <c r="E18" s="37"/>
      <c r="F18" s="37"/>
      <c r="G18" s="37"/>
      <c r="H18" s="38"/>
      <c r="I18" s="38"/>
      <c r="J18" s="38"/>
      <c r="K18" s="38"/>
      <c r="L18" s="76">
        <f t="shared" si="1"/>
        <v>0</v>
      </c>
      <c r="M18" s="31"/>
    </row>
    <row r="19" spans="2:13" ht="24" x14ac:dyDescent="0.3">
      <c r="B19" s="87" t="s">
        <v>5</v>
      </c>
      <c r="C19" s="34"/>
      <c r="D19" s="34"/>
      <c r="E19" s="37"/>
      <c r="F19" s="37"/>
      <c r="G19" s="37"/>
      <c r="H19" s="38"/>
      <c r="I19" s="38"/>
      <c r="J19" s="38"/>
      <c r="K19" s="38"/>
      <c r="L19" s="76">
        <f t="shared" si="1"/>
        <v>0</v>
      </c>
      <c r="M19" s="31"/>
    </row>
    <row r="20" spans="2:13" ht="24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36">
        <v>1321374.3199999998</v>
      </c>
      <c r="I20" s="36">
        <v>1329930.52</v>
      </c>
      <c r="J20" s="36">
        <v>1310365.52</v>
      </c>
      <c r="K20" s="36">
        <v>1301809.3199999998</v>
      </c>
      <c r="L20" s="76">
        <f t="shared" si="1"/>
        <v>9329605.7400000002</v>
      </c>
      <c r="M20" s="31"/>
    </row>
    <row r="21" spans="2:13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K21" si="2">+F22+F23+F24+F25+F26+F27+F28+F29+F30</f>
        <v>693904.73</v>
      </c>
      <c r="G21" s="40">
        <f t="shared" si="2"/>
        <v>12460139.41</v>
      </c>
      <c r="H21" s="40">
        <f t="shared" si="2"/>
        <v>4065499.49</v>
      </c>
      <c r="I21" s="40">
        <f t="shared" si="2"/>
        <v>4508080</v>
      </c>
      <c r="J21" s="40">
        <f t="shared" si="2"/>
        <v>878384.24</v>
      </c>
      <c r="K21" s="40">
        <f t="shared" si="2"/>
        <v>18275528.859999999</v>
      </c>
      <c r="L21" s="76">
        <f t="shared" si="1"/>
        <v>41451053.899999999</v>
      </c>
      <c r="M21" s="33">
        <f>+L21</f>
        <v>41451053.899999999</v>
      </c>
    </row>
    <row r="22" spans="2:13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36">
        <v>541623.43000000005</v>
      </c>
      <c r="I22" s="36">
        <v>539480</v>
      </c>
      <c r="J22" s="36">
        <v>615824.24</v>
      </c>
      <c r="K22" s="36">
        <v>643388.79</v>
      </c>
      <c r="L22" s="76">
        <f t="shared" si="1"/>
        <v>3977842.58</v>
      </c>
      <c r="M22" s="31"/>
    </row>
    <row r="23" spans="2:13" ht="24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36">
        <v>1534000</v>
      </c>
      <c r="I23" s="41">
        <v>0</v>
      </c>
      <c r="J23" s="41">
        <v>0</v>
      </c>
      <c r="K23" s="36">
        <v>708000</v>
      </c>
      <c r="L23" s="76">
        <f t="shared" si="1"/>
        <v>2242000</v>
      </c>
      <c r="M23" s="31"/>
    </row>
    <row r="24" spans="2:13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36">
        <v>58600</v>
      </c>
      <c r="I24" s="41">
        <v>486900</v>
      </c>
      <c r="J24" s="41">
        <v>59550</v>
      </c>
      <c r="K24" s="36">
        <v>191550</v>
      </c>
      <c r="L24" s="76">
        <f t="shared" si="1"/>
        <v>972400</v>
      </c>
      <c r="M24" s="31"/>
    </row>
    <row r="25" spans="2:13" x14ac:dyDescent="0.3">
      <c r="B25" s="87" t="s">
        <v>11</v>
      </c>
      <c r="C25" s="34"/>
      <c r="D25" s="42">
        <v>3000000</v>
      </c>
      <c r="E25" s="35"/>
      <c r="F25" s="35"/>
      <c r="G25" s="37"/>
      <c r="H25" s="37"/>
      <c r="I25" s="36"/>
      <c r="J25" s="36"/>
      <c r="K25" s="36"/>
      <c r="L25" s="76">
        <f t="shared" si="1"/>
        <v>0</v>
      </c>
      <c r="M25" s="31"/>
    </row>
    <row r="26" spans="2:13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43">
        <v>0</v>
      </c>
      <c r="I26" s="43">
        <v>0</v>
      </c>
      <c r="J26" s="36">
        <v>169920</v>
      </c>
      <c r="K26" s="36">
        <v>3000</v>
      </c>
      <c r="L26" s="76">
        <f t="shared" si="1"/>
        <v>172920</v>
      </c>
      <c r="M26" s="31"/>
    </row>
    <row r="27" spans="2:13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37">
        <v>0</v>
      </c>
      <c r="I27" s="37">
        <v>0</v>
      </c>
      <c r="J27" s="37">
        <v>0</v>
      </c>
      <c r="K27" s="44">
        <v>963139.69</v>
      </c>
      <c r="L27" s="76">
        <f t="shared" si="1"/>
        <v>1046604.01</v>
      </c>
      <c r="M27" s="31"/>
    </row>
    <row r="28" spans="2:13" ht="36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36">
        <v>342436</v>
      </c>
      <c r="I28" s="36">
        <v>0</v>
      </c>
      <c r="J28" s="36">
        <v>3000</v>
      </c>
      <c r="K28" s="36">
        <f>287724.62+9023002.84</f>
        <v>9310727.459999999</v>
      </c>
      <c r="L28" s="76">
        <f t="shared" si="1"/>
        <v>9924134.6599999983</v>
      </c>
      <c r="M28" s="31"/>
    </row>
    <row r="29" spans="2:13" ht="36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36">
        <v>1588840.06</v>
      </c>
      <c r="I29" s="36">
        <v>3481700</v>
      </c>
      <c r="J29" s="36">
        <v>30090</v>
      </c>
      <c r="K29" s="36">
        <f>3707646.92+2513576</f>
        <v>6221222.9199999999</v>
      </c>
      <c r="L29" s="76">
        <f t="shared" si="1"/>
        <v>22880652.649999999</v>
      </c>
      <c r="M29" s="31"/>
    </row>
    <row r="30" spans="2:13" ht="24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38">
        <v>0</v>
      </c>
      <c r="I30" s="38">
        <v>0</v>
      </c>
      <c r="J30" s="38">
        <v>0</v>
      </c>
      <c r="K30" s="36">
        <v>234500</v>
      </c>
      <c r="L30" s="76">
        <f t="shared" si="1"/>
        <v>234500</v>
      </c>
      <c r="M30" s="31"/>
    </row>
    <row r="31" spans="2:13" ht="15" thickBot="1" x14ac:dyDescent="0.35">
      <c r="B31" s="88" t="s">
        <v>16</v>
      </c>
      <c r="C31" s="45">
        <f t="shared" ref="C31:D31" si="3">+C32+C33+C34+C35+C36+C37+C38+C39+C40</f>
        <v>13882794.99</v>
      </c>
      <c r="D31" s="45">
        <f t="shared" si="3"/>
        <v>0</v>
      </c>
      <c r="E31" s="45">
        <f>+E32+E33+E34+E35+E36+E37+E38+E39+E40</f>
        <v>517000</v>
      </c>
      <c r="F31" s="45">
        <f t="shared" ref="F31:K31" si="4">+F32+F33+F34+F35+F36+F37+F38+F39+F40</f>
        <v>520685</v>
      </c>
      <c r="G31" s="45">
        <f t="shared" si="4"/>
        <v>766523.84</v>
      </c>
      <c r="H31" s="45">
        <f t="shared" si="4"/>
        <v>520630</v>
      </c>
      <c r="I31" s="45">
        <f t="shared" si="4"/>
        <v>694280</v>
      </c>
      <c r="J31" s="45">
        <f t="shared" si="4"/>
        <v>456405.41999999993</v>
      </c>
      <c r="K31" s="45">
        <f t="shared" si="4"/>
        <v>63801.48000000001</v>
      </c>
      <c r="L31" s="77">
        <f t="shared" si="1"/>
        <v>3539325.7399999998</v>
      </c>
      <c r="M31" s="46">
        <f>+L31</f>
        <v>3539325.7399999998</v>
      </c>
    </row>
    <row r="32" spans="2:13" ht="24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49">
        <v>3630</v>
      </c>
      <c r="I32" s="49">
        <v>0</v>
      </c>
      <c r="J32" s="49">
        <v>205735.05</v>
      </c>
      <c r="K32" s="49">
        <v>211001</v>
      </c>
      <c r="L32" s="78">
        <f t="shared" si="1"/>
        <v>426306.05</v>
      </c>
      <c r="M32" s="31"/>
    </row>
    <row r="33" spans="2:13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1">
        <v>0</v>
      </c>
      <c r="L33" s="76">
        <f t="shared" si="1"/>
        <v>0</v>
      </c>
      <c r="M33" s="31"/>
    </row>
    <row r="34" spans="2:13" ht="24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50">
        <v>0</v>
      </c>
      <c r="I34" s="50">
        <v>0</v>
      </c>
      <c r="J34" s="51">
        <v>99543.01</v>
      </c>
      <c r="K34" s="51">
        <v>0</v>
      </c>
      <c r="L34" s="76">
        <f t="shared" si="1"/>
        <v>208999.65</v>
      </c>
      <c r="M34" s="31"/>
    </row>
    <row r="35" spans="2:13" x14ac:dyDescent="0.3">
      <c r="B35" s="87" t="s">
        <v>20</v>
      </c>
      <c r="C35" s="34"/>
      <c r="D35" s="34"/>
      <c r="E35" s="37"/>
      <c r="F35" s="37"/>
      <c r="G35" s="37"/>
      <c r="H35" s="37"/>
      <c r="I35" s="37"/>
      <c r="J35" s="37"/>
      <c r="K35" s="37"/>
      <c r="L35" s="76">
        <f t="shared" si="1"/>
        <v>0</v>
      </c>
      <c r="M35" s="31"/>
    </row>
    <row r="36" spans="2:13" ht="24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37">
        <v>0</v>
      </c>
      <c r="I36" s="37">
        <v>0</v>
      </c>
      <c r="J36" s="37">
        <v>0</v>
      </c>
      <c r="K36" s="37">
        <v>0</v>
      </c>
      <c r="L36" s="76">
        <f t="shared" si="1"/>
        <v>105492</v>
      </c>
      <c r="M36" s="31"/>
    </row>
    <row r="37" spans="2:13" ht="24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76">
        <f t="shared" si="1"/>
        <v>0</v>
      </c>
      <c r="M37" s="31"/>
    </row>
    <row r="38" spans="2:13" ht="24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37">
        <v>517000</v>
      </c>
      <c r="I38" s="37">
        <v>694280</v>
      </c>
      <c r="J38" s="37">
        <v>0</v>
      </c>
      <c r="K38" s="37">
        <v>-147199.51999999999</v>
      </c>
      <c r="L38" s="76">
        <f t="shared" si="1"/>
        <v>2615080.48</v>
      </c>
      <c r="M38" s="31"/>
    </row>
    <row r="39" spans="2:13" ht="36" x14ac:dyDescent="0.3">
      <c r="B39" s="87" t="s">
        <v>40</v>
      </c>
      <c r="C39" s="34"/>
      <c r="D39" s="34"/>
      <c r="E39" s="37"/>
      <c r="F39" s="37"/>
      <c r="G39" s="38"/>
      <c r="H39" s="37"/>
      <c r="I39" s="37"/>
      <c r="J39" s="37"/>
      <c r="K39" s="37"/>
      <c r="L39" s="76">
        <f t="shared" si="1"/>
        <v>0</v>
      </c>
      <c r="M39" s="31"/>
    </row>
    <row r="40" spans="2:13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37">
        <v>0</v>
      </c>
      <c r="I40" s="37">
        <v>0</v>
      </c>
      <c r="J40" s="37">
        <v>151127.35999999996</v>
      </c>
      <c r="K40" s="37">
        <v>0</v>
      </c>
      <c r="L40" s="76">
        <f t="shared" si="1"/>
        <v>183447.55999999997</v>
      </c>
      <c r="M40" s="31"/>
    </row>
    <row r="41" spans="2:13" ht="22.8" hidden="1" x14ac:dyDescent="0.3">
      <c r="B41" s="86" t="s">
        <v>25</v>
      </c>
      <c r="C41" s="52"/>
      <c r="D41" s="52"/>
      <c r="E41" s="52">
        <f t="shared" ref="E41" si="5">SUM(E42:E48)</f>
        <v>0</v>
      </c>
      <c r="F41" s="52">
        <f t="shared" ref="F41" si="6">SUM(F42:F48)</f>
        <v>0</v>
      </c>
      <c r="G41" s="52"/>
      <c r="H41" s="52"/>
      <c r="I41" s="52"/>
      <c r="J41" s="52"/>
      <c r="K41" s="52"/>
      <c r="L41" s="76">
        <f t="shared" si="1"/>
        <v>0</v>
      </c>
      <c r="M41" s="31"/>
    </row>
    <row r="42" spans="2:13" ht="36" hidden="1" x14ac:dyDescent="0.3">
      <c r="B42" s="87" t="s">
        <v>26</v>
      </c>
      <c r="C42" s="34"/>
      <c r="D42" s="34"/>
      <c r="E42" s="37"/>
      <c r="F42" s="37"/>
      <c r="G42" s="37"/>
      <c r="H42" s="37"/>
      <c r="I42" s="37"/>
      <c r="J42" s="37"/>
      <c r="K42" s="37"/>
      <c r="L42" s="76">
        <f t="shared" si="1"/>
        <v>0</v>
      </c>
      <c r="M42" s="31"/>
    </row>
    <row r="43" spans="2:13" ht="48" hidden="1" x14ac:dyDescent="0.3">
      <c r="B43" s="87" t="s">
        <v>41</v>
      </c>
      <c r="C43" s="34"/>
      <c r="D43" s="34"/>
      <c r="E43" s="37"/>
      <c r="F43" s="37"/>
      <c r="G43" s="37"/>
      <c r="H43" s="37"/>
      <c r="I43" s="37"/>
      <c r="J43" s="37"/>
      <c r="K43" s="37"/>
      <c r="L43" s="76">
        <f t="shared" si="1"/>
        <v>0</v>
      </c>
      <c r="M43" s="31"/>
    </row>
    <row r="44" spans="2:13" ht="48" hidden="1" x14ac:dyDescent="0.3">
      <c r="B44" s="87" t="s">
        <v>42</v>
      </c>
      <c r="C44" s="34"/>
      <c r="D44" s="34"/>
      <c r="E44" s="37"/>
      <c r="F44" s="37"/>
      <c r="G44" s="37"/>
      <c r="H44" s="37"/>
      <c r="I44" s="37"/>
      <c r="J44" s="37"/>
      <c r="K44" s="37"/>
      <c r="L44" s="76">
        <f t="shared" si="1"/>
        <v>0</v>
      </c>
      <c r="M44" s="31"/>
    </row>
    <row r="45" spans="2:13" ht="48" hidden="1" x14ac:dyDescent="0.3">
      <c r="B45" s="87" t="s">
        <v>43</v>
      </c>
      <c r="C45" s="34"/>
      <c r="D45" s="34"/>
      <c r="E45" s="37"/>
      <c r="F45" s="37"/>
      <c r="G45" s="37"/>
      <c r="H45" s="37"/>
      <c r="I45" s="37"/>
      <c r="J45" s="37"/>
      <c r="K45" s="37"/>
      <c r="L45" s="76">
        <f t="shared" si="1"/>
        <v>0</v>
      </c>
      <c r="M45" s="31"/>
    </row>
    <row r="46" spans="2:13" ht="60" hidden="1" x14ac:dyDescent="0.3">
      <c r="B46" s="87" t="s">
        <v>44</v>
      </c>
      <c r="C46" s="34"/>
      <c r="D46" s="34"/>
      <c r="E46" s="37"/>
      <c r="F46" s="37"/>
      <c r="G46" s="37"/>
      <c r="H46" s="37"/>
      <c r="I46" s="37"/>
      <c r="J46" s="37"/>
      <c r="K46" s="37"/>
      <c r="L46" s="76">
        <f t="shared" si="1"/>
        <v>0</v>
      </c>
      <c r="M46" s="31"/>
    </row>
    <row r="47" spans="2:13" ht="36" hidden="1" x14ac:dyDescent="0.3">
      <c r="B47" s="87" t="s">
        <v>27</v>
      </c>
      <c r="C47" s="34"/>
      <c r="D47" s="34"/>
      <c r="E47" s="37"/>
      <c r="F47" s="37"/>
      <c r="G47" s="37"/>
      <c r="H47" s="37"/>
      <c r="I47" s="37"/>
      <c r="J47" s="37"/>
      <c r="K47" s="37"/>
      <c r="L47" s="76">
        <f t="shared" si="1"/>
        <v>0</v>
      </c>
      <c r="M47" s="31"/>
    </row>
    <row r="48" spans="2:13" ht="48" hidden="1" x14ac:dyDescent="0.3">
      <c r="B48" s="87" t="s">
        <v>45</v>
      </c>
      <c r="C48" s="34"/>
      <c r="D48" s="34"/>
      <c r="E48" s="37"/>
      <c r="F48" s="37"/>
      <c r="G48" s="37"/>
      <c r="H48" s="37"/>
      <c r="I48" s="37"/>
      <c r="J48" s="37"/>
      <c r="K48" s="37"/>
      <c r="L48" s="76">
        <f t="shared" si="1"/>
        <v>0</v>
      </c>
      <c r="M48" s="31"/>
    </row>
    <row r="49" spans="2:13" ht="22.8" hidden="1" x14ac:dyDescent="0.3">
      <c r="B49" s="86" t="s">
        <v>46</v>
      </c>
      <c r="C49" s="53"/>
      <c r="D49" s="53"/>
      <c r="E49" s="53"/>
      <c r="F49" s="53"/>
      <c r="G49" s="53"/>
      <c r="H49" s="53"/>
      <c r="I49" s="53"/>
      <c r="J49" s="53"/>
      <c r="K49" s="53"/>
      <c r="L49" s="76">
        <f t="shared" si="1"/>
        <v>0</v>
      </c>
      <c r="M49" s="31"/>
    </row>
    <row r="50" spans="2:13" ht="36" hidden="1" x14ac:dyDescent="0.3">
      <c r="B50" s="87" t="s">
        <v>47</v>
      </c>
      <c r="C50" s="34"/>
      <c r="D50" s="34"/>
      <c r="E50" s="37"/>
      <c r="F50" s="37"/>
      <c r="G50" s="37"/>
      <c r="H50" s="37"/>
      <c r="I50" s="37"/>
      <c r="J50" s="37"/>
      <c r="K50" s="37"/>
      <c r="L50" s="76">
        <f t="shared" si="1"/>
        <v>0</v>
      </c>
      <c r="M50" s="31"/>
    </row>
    <row r="51" spans="2:13" ht="48" hidden="1" x14ac:dyDescent="0.3">
      <c r="B51" s="87" t="s">
        <v>48</v>
      </c>
      <c r="C51" s="34"/>
      <c r="D51" s="34"/>
      <c r="E51" s="37"/>
      <c r="F51" s="37"/>
      <c r="G51" s="37"/>
      <c r="H51" s="37"/>
      <c r="I51" s="37"/>
      <c r="J51" s="37"/>
      <c r="K51" s="37"/>
      <c r="L51" s="76">
        <f t="shared" si="1"/>
        <v>0</v>
      </c>
      <c r="M51" s="31"/>
    </row>
    <row r="52" spans="2:13" ht="48" hidden="1" x14ac:dyDescent="0.3">
      <c r="B52" s="87" t="s">
        <v>49</v>
      </c>
      <c r="C52" s="34"/>
      <c r="D52" s="34"/>
      <c r="E52" s="37"/>
      <c r="F52" s="37"/>
      <c r="G52" s="37"/>
      <c r="H52" s="37"/>
      <c r="I52" s="37"/>
      <c r="J52" s="37"/>
      <c r="K52" s="37"/>
      <c r="L52" s="76">
        <f t="shared" si="1"/>
        <v>0</v>
      </c>
      <c r="M52" s="31"/>
    </row>
    <row r="53" spans="2:13" ht="48" hidden="1" x14ac:dyDescent="0.3">
      <c r="B53" s="87" t="s">
        <v>50</v>
      </c>
      <c r="C53" s="34"/>
      <c r="D53" s="34"/>
      <c r="E53" s="37"/>
      <c r="F53" s="37"/>
      <c r="G53" s="37"/>
      <c r="H53" s="37"/>
      <c r="I53" s="37"/>
      <c r="J53" s="37"/>
      <c r="K53" s="37"/>
      <c r="L53" s="76">
        <f t="shared" si="1"/>
        <v>0</v>
      </c>
      <c r="M53" s="31"/>
    </row>
    <row r="54" spans="2:13" ht="60" hidden="1" x14ac:dyDescent="0.3">
      <c r="B54" s="87" t="s">
        <v>51</v>
      </c>
      <c r="C54" s="34"/>
      <c r="D54" s="34"/>
      <c r="E54" s="37"/>
      <c r="F54" s="37"/>
      <c r="G54" s="37"/>
      <c r="H54" s="37"/>
      <c r="I54" s="37"/>
      <c r="J54" s="37"/>
      <c r="K54" s="37"/>
      <c r="L54" s="76">
        <f t="shared" si="1"/>
        <v>0</v>
      </c>
      <c r="M54" s="31"/>
    </row>
    <row r="55" spans="2:13" ht="36" hidden="1" x14ac:dyDescent="0.3">
      <c r="B55" s="87" t="s">
        <v>52</v>
      </c>
      <c r="C55" s="34"/>
      <c r="D55" s="34"/>
      <c r="E55" s="37"/>
      <c r="F55" s="37"/>
      <c r="G55" s="37"/>
      <c r="H55" s="37"/>
      <c r="I55" s="37"/>
      <c r="J55" s="37"/>
      <c r="K55" s="37"/>
      <c r="L55" s="76">
        <f t="shared" si="1"/>
        <v>0</v>
      </c>
      <c r="M55" s="31"/>
    </row>
    <row r="56" spans="2:13" ht="48" hidden="1" x14ac:dyDescent="0.3">
      <c r="B56" s="87" t="s">
        <v>53</v>
      </c>
      <c r="C56" s="34"/>
      <c r="D56" s="34"/>
      <c r="E56" s="37"/>
      <c r="F56" s="37"/>
      <c r="G56" s="37"/>
      <c r="H56" s="37"/>
      <c r="I56" s="37"/>
      <c r="J56" s="37"/>
      <c r="K56" s="37"/>
      <c r="L56" s="76">
        <f t="shared" si="1"/>
        <v>0</v>
      </c>
      <c r="M56" s="31"/>
    </row>
    <row r="57" spans="2:13" ht="22.8" x14ac:dyDescent="0.3">
      <c r="B57" s="86" t="s">
        <v>28</v>
      </c>
      <c r="C57" s="40">
        <f t="shared" ref="C57:D57" si="7">+C58+C59+C60+C61+C62+C63+C64+C65+C66</f>
        <v>6123000</v>
      </c>
      <c r="D57" s="40">
        <f t="shared" si="7"/>
        <v>0</v>
      </c>
      <c r="E57" s="40">
        <f>+E58+E59+E60+E61+E62+E63+E64+E65+E66</f>
        <v>0</v>
      </c>
      <c r="F57" s="40">
        <f t="shared" ref="F57:L57" si="8">+F58+F59+F60+F61+F62+F63+F64+F65+F66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40">
        <f t="shared" si="8"/>
        <v>0</v>
      </c>
      <c r="K57" s="40">
        <f t="shared" si="8"/>
        <v>0</v>
      </c>
      <c r="L57" s="79">
        <f t="shared" si="8"/>
        <v>0</v>
      </c>
      <c r="M57" s="54">
        <f>+L57</f>
        <v>0</v>
      </c>
    </row>
    <row r="58" spans="2:13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76">
        <f t="shared" ref="L58:L66" si="9">SUM(E58:K58)</f>
        <v>0</v>
      </c>
      <c r="M58" s="31"/>
    </row>
    <row r="59" spans="2:13" ht="24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76">
        <f t="shared" si="9"/>
        <v>0</v>
      </c>
      <c r="M59" s="31"/>
    </row>
    <row r="60" spans="2:13" ht="24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76">
        <f t="shared" si="9"/>
        <v>0</v>
      </c>
      <c r="M60" s="31"/>
    </row>
    <row r="61" spans="2:13" ht="36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76">
        <f t="shared" si="9"/>
        <v>0</v>
      </c>
      <c r="M61" s="31"/>
    </row>
    <row r="62" spans="2:13" ht="24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76">
        <f t="shared" si="9"/>
        <v>0</v>
      </c>
      <c r="M62" s="31"/>
    </row>
    <row r="63" spans="2:13" ht="24" hidden="1" x14ac:dyDescent="0.3">
      <c r="B63" s="87" t="s">
        <v>54</v>
      </c>
      <c r="C63" s="34"/>
      <c r="D63" s="34"/>
      <c r="E63" s="37"/>
      <c r="F63" s="37"/>
      <c r="G63" s="37"/>
      <c r="H63" s="37"/>
      <c r="I63" s="37"/>
      <c r="J63" s="37"/>
      <c r="K63" s="37"/>
      <c r="L63" s="76">
        <f t="shared" si="9"/>
        <v>0</v>
      </c>
      <c r="M63" s="31"/>
    </row>
    <row r="64" spans="2:13" ht="36" hidden="1" x14ac:dyDescent="0.3">
      <c r="B64" s="87" t="s">
        <v>55</v>
      </c>
      <c r="C64" s="34"/>
      <c r="D64" s="34"/>
      <c r="E64" s="37"/>
      <c r="F64" s="37"/>
      <c r="G64" s="37"/>
      <c r="H64" s="37"/>
      <c r="I64" s="37"/>
      <c r="J64" s="37"/>
      <c r="K64" s="37"/>
      <c r="L64" s="76">
        <f t="shared" si="9"/>
        <v>0</v>
      </c>
      <c r="M64" s="31"/>
    </row>
    <row r="65" spans="2:13" ht="24" hidden="1" x14ac:dyDescent="0.3">
      <c r="B65" s="87" t="s">
        <v>34</v>
      </c>
      <c r="C65" s="34"/>
      <c r="D65" s="34"/>
      <c r="E65" s="37"/>
      <c r="F65" s="37"/>
      <c r="G65" s="37"/>
      <c r="H65" s="37"/>
      <c r="I65" s="37"/>
      <c r="J65" s="37"/>
      <c r="K65" s="37"/>
      <c r="L65" s="76">
        <f t="shared" si="9"/>
        <v>0</v>
      </c>
      <c r="M65" s="31"/>
    </row>
    <row r="66" spans="2:13" ht="48" hidden="1" x14ac:dyDescent="0.3">
      <c r="B66" s="87" t="s">
        <v>56</v>
      </c>
      <c r="C66" s="34"/>
      <c r="D66" s="34"/>
      <c r="E66" s="37"/>
      <c r="F66" s="37"/>
      <c r="G66" s="37"/>
      <c r="H66" s="37"/>
      <c r="I66" s="37"/>
      <c r="J66" s="37"/>
      <c r="K66" s="37"/>
      <c r="L66" s="76">
        <f t="shared" si="9"/>
        <v>0</v>
      </c>
      <c r="M66" s="31"/>
    </row>
    <row r="67" spans="2:13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L67" si="10">+F68+F69+F70</f>
        <v>0</v>
      </c>
      <c r="G67" s="40">
        <f t="shared" si="10"/>
        <v>0</v>
      </c>
      <c r="H67" s="40">
        <f t="shared" si="10"/>
        <v>0</v>
      </c>
      <c r="I67" s="40">
        <f t="shared" si="10"/>
        <v>0</v>
      </c>
      <c r="J67" s="40">
        <f t="shared" si="10"/>
        <v>0</v>
      </c>
      <c r="K67" s="40">
        <f t="shared" si="10"/>
        <v>235147302.17999998</v>
      </c>
      <c r="L67" s="79">
        <f t="shared" si="10"/>
        <v>235147302.17999998</v>
      </c>
      <c r="M67" s="54">
        <f>+L67</f>
        <v>235147302.17999998</v>
      </c>
    </row>
    <row r="68" spans="2:13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37"/>
      <c r="I68" s="37"/>
      <c r="J68" s="37"/>
      <c r="K68" s="37">
        <v>20432921.66</v>
      </c>
      <c r="L68" s="76">
        <f t="shared" ref="L68:L91" si="11">SUM(E68:K68)</f>
        <v>20432921.66</v>
      </c>
      <c r="M68" s="31"/>
    </row>
    <row r="69" spans="2:13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214714380.51999998</v>
      </c>
      <c r="L69" s="76">
        <f t="shared" si="11"/>
        <v>214714380.51999998</v>
      </c>
      <c r="M69" s="31"/>
    </row>
    <row r="70" spans="2:13" ht="48" hidden="1" x14ac:dyDescent="0.3">
      <c r="B70" s="87" t="s">
        <v>60</v>
      </c>
      <c r="C70" s="34"/>
      <c r="D70" s="34"/>
      <c r="E70" s="37"/>
      <c r="F70" s="37"/>
      <c r="G70" s="37"/>
      <c r="H70" s="37"/>
      <c r="I70" s="37"/>
      <c r="J70" s="37"/>
      <c r="K70" s="37"/>
      <c r="L70" s="76">
        <f t="shared" si="11"/>
        <v>0</v>
      </c>
      <c r="M70" s="31"/>
    </row>
    <row r="71" spans="2:13" ht="60" hidden="1" x14ac:dyDescent="0.3">
      <c r="B71" s="87" t="s">
        <v>61</v>
      </c>
      <c r="C71" s="34"/>
      <c r="D71" s="34"/>
      <c r="E71" s="37"/>
      <c r="F71" s="37"/>
      <c r="G71" s="37"/>
      <c r="H71" s="37"/>
      <c r="I71" s="37"/>
      <c r="J71" s="37"/>
      <c r="K71" s="37"/>
      <c r="L71" s="76">
        <f t="shared" si="11"/>
        <v>0</v>
      </c>
      <c r="M71" s="31"/>
    </row>
    <row r="72" spans="2:13" ht="34.200000000000003" hidden="1" x14ac:dyDescent="0.3">
      <c r="B72" s="86" t="s">
        <v>62</v>
      </c>
      <c r="C72" s="53"/>
      <c r="D72" s="53"/>
      <c r="E72" s="40"/>
      <c r="F72" s="40"/>
      <c r="G72" s="40"/>
      <c r="H72" s="40"/>
      <c r="I72" s="40"/>
      <c r="J72" s="40"/>
      <c r="K72" s="40"/>
      <c r="L72" s="76">
        <f t="shared" si="11"/>
        <v>0</v>
      </c>
      <c r="M72" s="31"/>
    </row>
    <row r="73" spans="2:13" ht="24" hidden="1" x14ac:dyDescent="0.3">
      <c r="B73" s="87" t="s">
        <v>63</v>
      </c>
      <c r="C73" s="34"/>
      <c r="D73" s="34"/>
      <c r="E73" s="37"/>
      <c r="F73" s="37"/>
      <c r="G73" s="37"/>
      <c r="H73" s="37"/>
      <c r="I73" s="37"/>
      <c r="J73" s="37"/>
      <c r="K73" s="37"/>
      <c r="L73" s="76">
        <f t="shared" si="11"/>
        <v>0</v>
      </c>
      <c r="M73" s="31"/>
    </row>
    <row r="74" spans="2:13" ht="48" hidden="1" x14ac:dyDescent="0.3">
      <c r="B74" s="87" t="s">
        <v>64</v>
      </c>
      <c r="C74" s="34"/>
      <c r="D74" s="34"/>
      <c r="E74" s="37"/>
      <c r="F74" s="37"/>
      <c r="G74" s="37"/>
      <c r="H74" s="37"/>
      <c r="I74" s="37"/>
      <c r="J74" s="37"/>
      <c r="K74" s="37"/>
      <c r="L74" s="76">
        <f t="shared" si="11"/>
        <v>0</v>
      </c>
      <c r="M74" s="31"/>
    </row>
    <row r="75" spans="2:13" ht="22.8" hidden="1" x14ac:dyDescent="0.3">
      <c r="B75" s="86" t="s">
        <v>65</v>
      </c>
      <c r="C75" s="53"/>
      <c r="D75" s="53"/>
      <c r="E75" s="40"/>
      <c r="F75" s="40"/>
      <c r="G75" s="40"/>
      <c r="H75" s="40"/>
      <c r="I75" s="40"/>
      <c r="J75" s="40"/>
      <c r="K75" s="40"/>
      <c r="L75" s="76">
        <f t="shared" si="11"/>
        <v>0</v>
      </c>
      <c r="M75" s="31"/>
    </row>
    <row r="76" spans="2:13" ht="36" hidden="1" x14ac:dyDescent="0.3">
      <c r="B76" s="87" t="s">
        <v>66</v>
      </c>
      <c r="C76" s="34"/>
      <c r="D76" s="34"/>
      <c r="E76" s="37"/>
      <c r="F76" s="37"/>
      <c r="G76" s="37"/>
      <c r="H76" s="37"/>
      <c r="I76" s="37"/>
      <c r="J76" s="37"/>
      <c r="K76" s="37"/>
      <c r="L76" s="76">
        <f t="shared" si="11"/>
        <v>0</v>
      </c>
      <c r="M76" s="31"/>
    </row>
    <row r="77" spans="2:13" ht="36" hidden="1" x14ac:dyDescent="0.3">
      <c r="B77" s="87" t="s">
        <v>67</v>
      </c>
      <c r="C77" s="34"/>
      <c r="D77" s="34"/>
      <c r="E77" s="37"/>
      <c r="F77" s="37"/>
      <c r="G77" s="37"/>
      <c r="H77" s="37"/>
      <c r="I77" s="37"/>
      <c r="J77" s="37"/>
      <c r="K77" s="37"/>
      <c r="L77" s="76">
        <f t="shared" si="11"/>
        <v>0</v>
      </c>
      <c r="M77" s="31"/>
    </row>
    <row r="78" spans="2:13" ht="48" hidden="1" x14ac:dyDescent="0.3">
      <c r="B78" s="87" t="s">
        <v>68</v>
      </c>
      <c r="C78" s="34"/>
      <c r="D78" s="34"/>
      <c r="E78" s="37"/>
      <c r="F78" s="37"/>
      <c r="G78" s="37"/>
      <c r="H78" s="37"/>
      <c r="I78" s="37"/>
      <c r="J78" s="37"/>
      <c r="K78" s="37"/>
      <c r="L78" s="76">
        <f t="shared" si="11"/>
        <v>0</v>
      </c>
      <c r="M78" s="31"/>
    </row>
    <row r="79" spans="2:13" x14ac:dyDescent="0.3">
      <c r="B79" s="90" t="s">
        <v>35</v>
      </c>
      <c r="C79" s="52"/>
      <c r="D79" s="52"/>
      <c r="E79" s="57"/>
      <c r="F79" s="57"/>
      <c r="G79" s="57"/>
      <c r="H79" s="57"/>
      <c r="I79" s="57"/>
      <c r="J79" s="57"/>
      <c r="K79" s="57"/>
      <c r="L79" s="76">
        <f t="shared" si="11"/>
        <v>0</v>
      </c>
      <c r="M79" s="31"/>
    </row>
    <row r="80" spans="2:13" ht="22.8" hidden="1" x14ac:dyDescent="0.3">
      <c r="B80" s="86" t="s">
        <v>69</v>
      </c>
      <c r="C80" s="58"/>
      <c r="D80" s="58"/>
      <c r="E80" s="59"/>
      <c r="F80" s="59"/>
      <c r="G80" s="59"/>
      <c r="H80" s="59"/>
      <c r="I80" s="59"/>
      <c r="J80" s="59"/>
      <c r="K80" s="60"/>
      <c r="L80" s="76">
        <f t="shared" si="11"/>
        <v>0</v>
      </c>
      <c r="M80" s="31"/>
    </row>
    <row r="81" spans="2:13" ht="22.8" hidden="1" x14ac:dyDescent="0.3">
      <c r="B81" s="86" t="s">
        <v>70</v>
      </c>
      <c r="C81" s="53"/>
      <c r="D81" s="53"/>
      <c r="E81" s="61"/>
      <c r="F81" s="61"/>
      <c r="G81" s="61"/>
      <c r="H81" s="59"/>
      <c r="I81" s="59"/>
      <c r="J81" s="59"/>
      <c r="K81" s="59"/>
      <c r="L81" s="76">
        <f t="shared" si="11"/>
        <v>0</v>
      </c>
      <c r="M81" s="31"/>
    </row>
    <row r="82" spans="2:13" ht="36" hidden="1" x14ac:dyDescent="0.3">
      <c r="B82" s="87" t="s">
        <v>71</v>
      </c>
      <c r="C82" s="34"/>
      <c r="D82" s="34"/>
      <c r="E82" s="62"/>
      <c r="F82" s="62"/>
      <c r="G82" s="62"/>
      <c r="H82" s="37"/>
      <c r="I82" s="37"/>
      <c r="J82" s="37"/>
      <c r="K82" s="37"/>
      <c r="L82" s="76">
        <f t="shared" si="11"/>
        <v>0</v>
      </c>
      <c r="M82" s="31"/>
    </row>
    <row r="83" spans="2:13" ht="36" hidden="1" x14ac:dyDescent="0.3">
      <c r="B83" s="87" t="s">
        <v>72</v>
      </c>
      <c r="C83" s="34"/>
      <c r="D83" s="34"/>
      <c r="E83" s="62"/>
      <c r="F83" s="62"/>
      <c r="G83" s="62"/>
      <c r="H83" s="37"/>
      <c r="I83" s="37"/>
      <c r="J83" s="37"/>
      <c r="K83" s="37"/>
      <c r="L83" s="76">
        <f t="shared" si="11"/>
        <v>0</v>
      </c>
      <c r="M83" s="31"/>
    </row>
    <row r="84" spans="2:13" ht="22.8" hidden="1" x14ac:dyDescent="0.3">
      <c r="B84" s="86" t="s">
        <v>73</v>
      </c>
      <c r="C84" s="53"/>
      <c r="D84" s="53"/>
      <c r="E84" s="61"/>
      <c r="F84" s="61"/>
      <c r="G84" s="61"/>
      <c r="H84" s="59"/>
      <c r="I84" s="59"/>
      <c r="J84" s="59"/>
      <c r="K84" s="59"/>
      <c r="L84" s="76">
        <f t="shared" si="11"/>
        <v>0</v>
      </c>
      <c r="M84" s="31"/>
    </row>
    <row r="85" spans="2:13" ht="24" hidden="1" x14ac:dyDescent="0.3">
      <c r="B85" s="87" t="s">
        <v>74</v>
      </c>
      <c r="C85" s="34"/>
      <c r="D85" s="34"/>
      <c r="E85" s="62"/>
      <c r="F85" s="62"/>
      <c r="G85" s="62"/>
      <c r="H85" s="37"/>
      <c r="I85" s="37"/>
      <c r="J85" s="37"/>
      <c r="K85" s="37"/>
      <c r="L85" s="76">
        <f t="shared" si="11"/>
        <v>0</v>
      </c>
      <c r="M85" s="31"/>
    </row>
    <row r="86" spans="2:13" ht="36" hidden="1" x14ac:dyDescent="0.3">
      <c r="B86" s="87" t="s">
        <v>75</v>
      </c>
      <c r="C86" s="34"/>
      <c r="D86" s="34"/>
      <c r="E86" s="62"/>
      <c r="F86" s="62"/>
      <c r="G86" s="62"/>
      <c r="H86" s="37"/>
      <c r="I86" s="37"/>
      <c r="J86" s="37"/>
      <c r="K86" s="37"/>
      <c r="L86" s="76">
        <f t="shared" si="11"/>
        <v>0</v>
      </c>
      <c r="M86" s="31"/>
    </row>
    <row r="87" spans="2:13" ht="22.8" hidden="1" x14ac:dyDescent="0.3">
      <c r="B87" s="86" t="s">
        <v>76</v>
      </c>
      <c r="C87" s="53"/>
      <c r="D87" s="53"/>
      <c r="E87" s="61"/>
      <c r="F87" s="61"/>
      <c r="G87" s="61"/>
      <c r="H87" s="59"/>
      <c r="I87" s="59"/>
      <c r="J87" s="59"/>
      <c r="K87" s="59"/>
      <c r="L87" s="76">
        <f t="shared" si="11"/>
        <v>0</v>
      </c>
      <c r="M87" s="31"/>
    </row>
    <row r="88" spans="2:13" ht="36" hidden="1" x14ac:dyDescent="0.3">
      <c r="B88" s="87" t="s">
        <v>77</v>
      </c>
      <c r="C88" s="34"/>
      <c r="D88" s="34"/>
      <c r="E88" s="62"/>
      <c r="F88" s="62"/>
      <c r="G88" s="62"/>
      <c r="H88" s="37"/>
      <c r="I88" s="37"/>
      <c r="J88" s="37"/>
      <c r="K88" s="37"/>
      <c r="L88" s="76">
        <f t="shared" si="11"/>
        <v>0</v>
      </c>
      <c r="M88" s="31"/>
    </row>
    <row r="89" spans="2:13" ht="22.8" hidden="1" x14ac:dyDescent="0.3">
      <c r="B89" s="90" t="s">
        <v>78</v>
      </c>
      <c r="C89" s="53"/>
      <c r="D89" s="53"/>
      <c r="E89" s="63"/>
      <c r="F89" s="63"/>
      <c r="G89" s="63"/>
      <c r="H89" s="63"/>
      <c r="I89" s="63"/>
      <c r="J89" s="63"/>
      <c r="K89" s="63"/>
      <c r="L89" s="76">
        <f t="shared" si="11"/>
        <v>0</v>
      </c>
      <c r="M89" s="31"/>
    </row>
    <row r="90" spans="2:13" hidden="1" x14ac:dyDescent="0.3">
      <c r="B90" s="91"/>
      <c r="C90" s="41"/>
      <c r="D90" s="41"/>
      <c r="E90" s="39"/>
      <c r="F90" s="39"/>
      <c r="G90" s="39"/>
      <c r="H90" s="39"/>
      <c r="I90" s="39"/>
      <c r="J90" s="39"/>
      <c r="K90" s="39"/>
      <c r="L90" s="76">
        <f t="shared" si="11"/>
        <v>0</v>
      </c>
      <c r="M90" s="31"/>
    </row>
    <row r="91" spans="2:13" ht="22.8" x14ac:dyDescent="0.3">
      <c r="B91" s="90" t="s">
        <v>79</v>
      </c>
      <c r="C91" s="57">
        <f>+C15+C21+C31+C57+C67+C72+C75+C79+C80+C81+C84+C87+C89</f>
        <v>405743607.5</v>
      </c>
      <c r="D91" s="57">
        <f>+D15+D21+D31+D57+D67+D72+D75+D79+D80+D81+D84+D87+D89</f>
        <v>543533860</v>
      </c>
      <c r="E91" s="57">
        <f>+E15+E21+E31+E57+E67+E72+E75+E79+E80+E81+E84+E87+E89</f>
        <v>5530040.8099999996</v>
      </c>
      <c r="F91" s="57">
        <f t="shared" ref="F91:K91" si="12">+F15+F21+F31+F57+F67+F72+F75+F79+F80+F81+F84+F87+F89</f>
        <v>18196313.830000002</v>
      </c>
      <c r="G91" s="57">
        <f t="shared" si="12"/>
        <v>24132720.849999998</v>
      </c>
      <c r="H91" s="57">
        <f t="shared" si="12"/>
        <v>14965998.810000001</v>
      </c>
      <c r="I91" s="57">
        <f t="shared" si="12"/>
        <v>15649532.52</v>
      </c>
      <c r="J91" s="57">
        <f t="shared" si="12"/>
        <v>12330773.390000001</v>
      </c>
      <c r="K91" s="57">
        <f t="shared" si="12"/>
        <v>263716189.83999997</v>
      </c>
      <c r="L91" s="76">
        <f t="shared" si="11"/>
        <v>354521570.04999995</v>
      </c>
      <c r="M91" s="31"/>
    </row>
    <row r="92" spans="2:13" x14ac:dyDescent="0.3">
      <c r="B92" s="16" t="s">
        <v>82</v>
      </c>
      <c r="C92" s="64"/>
      <c r="D92" s="65"/>
      <c r="E92" s="65"/>
      <c r="F92" s="65"/>
      <c r="G92" s="65"/>
      <c r="H92" s="65"/>
      <c r="I92" s="65"/>
      <c r="J92" s="65"/>
      <c r="K92" s="65"/>
      <c r="L92" s="80"/>
      <c r="M92" s="66">
        <f>SUM(M13:M91)</f>
        <v>354521570.05000001</v>
      </c>
    </row>
    <row r="93" spans="2:13" x14ac:dyDescent="0.3">
      <c r="B93" s="142" t="s">
        <v>88</v>
      </c>
      <c r="C93" s="143"/>
      <c r="D93" s="143"/>
      <c r="E93" s="143"/>
      <c r="F93" s="143"/>
      <c r="G93" s="143"/>
      <c r="H93" s="143"/>
      <c r="I93" s="143"/>
      <c r="J93" s="143"/>
      <c r="K93" s="65"/>
      <c r="L93" s="80"/>
      <c r="M93" s="70"/>
    </row>
    <row r="94" spans="2:13" x14ac:dyDescent="0.3">
      <c r="B94" s="142" t="s">
        <v>142</v>
      </c>
      <c r="C94" s="143"/>
      <c r="D94" s="143"/>
      <c r="E94" s="143"/>
      <c r="F94" s="143"/>
      <c r="G94" s="143"/>
      <c r="H94" s="143"/>
      <c r="I94" s="143"/>
      <c r="J94" s="143"/>
      <c r="K94" s="65"/>
      <c r="L94" s="80"/>
      <c r="M94" s="70"/>
    </row>
    <row r="95" spans="2:13" x14ac:dyDescent="0.3">
      <c r="B95" s="139" t="s">
        <v>86</v>
      </c>
      <c r="C95" s="140"/>
      <c r="D95" s="140"/>
      <c r="E95" s="140"/>
      <c r="F95" s="140"/>
      <c r="G95" s="140"/>
      <c r="H95" s="140"/>
      <c r="I95" s="140"/>
      <c r="J95" s="140"/>
      <c r="K95" s="65"/>
      <c r="L95" s="80"/>
      <c r="M95" s="70"/>
    </row>
    <row r="96" spans="2:13" x14ac:dyDescent="0.3">
      <c r="B96" s="142" t="s">
        <v>87</v>
      </c>
      <c r="C96" s="143"/>
      <c r="D96" s="143"/>
      <c r="E96" s="143"/>
      <c r="F96" s="143"/>
      <c r="G96" s="143"/>
      <c r="H96" s="143"/>
      <c r="I96" s="143"/>
      <c r="J96" s="143"/>
      <c r="L96" s="74"/>
      <c r="M96" s="24"/>
    </row>
    <row r="97" spans="2:13" x14ac:dyDescent="0.3">
      <c r="B97" s="135" t="s">
        <v>85</v>
      </c>
      <c r="C97" s="136"/>
      <c r="D97" s="136"/>
      <c r="E97" s="136"/>
      <c r="F97" s="136"/>
      <c r="G97" s="136"/>
      <c r="H97" s="136"/>
      <c r="I97" s="136"/>
      <c r="J97" s="136"/>
      <c r="L97" s="74"/>
      <c r="M97" s="17"/>
    </row>
    <row r="98" spans="2:13" x14ac:dyDescent="0.3">
      <c r="B98" s="16"/>
      <c r="L98" s="74"/>
      <c r="M98" s="17"/>
    </row>
    <row r="99" spans="2:13" x14ac:dyDescent="0.3">
      <c r="B99" s="16"/>
      <c r="L99" s="74"/>
      <c r="M99" s="17"/>
    </row>
    <row r="100" spans="2:13" x14ac:dyDescent="0.3">
      <c r="B100" s="26" t="s">
        <v>123</v>
      </c>
      <c r="J100" s="130"/>
      <c r="K100" s="130"/>
      <c r="L100" s="74"/>
      <c r="M100" s="17"/>
    </row>
    <row r="101" spans="2:13" x14ac:dyDescent="0.3">
      <c r="B101" s="26" t="s">
        <v>122</v>
      </c>
      <c r="L101" s="74"/>
      <c r="M101" s="17"/>
    </row>
    <row r="102" spans="2:13" x14ac:dyDescent="0.3">
      <c r="B102" s="16" t="s">
        <v>124</v>
      </c>
      <c r="L102" s="74"/>
      <c r="M102" s="17"/>
    </row>
    <row r="103" spans="2:13" x14ac:dyDescent="0.3">
      <c r="B103" s="16"/>
      <c r="L103" s="74"/>
      <c r="M103" s="17"/>
    </row>
    <row r="104" spans="2:13" ht="15" thickBot="1" x14ac:dyDescent="0.35"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81"/>
      <c r="M104" s="29"/>
    </row>
  </sheetData>
  <mergeCells count="11">
    <mergeCell ref="B93:J93"/>
    <mergeCell ref="B94:J94"/>
    <mergeCell ref="B95:J95"/>
    <mergeCell ref="B96:J96"/>
    <mergeCell ref="B97:J97"/>
    <mergeCell ref="E12:I12"/>
    <mergeCell ref="B8:C8"/>
    <mergeCell ref="B9:C9"/>
    <mergeCell ref="B10:C10"/>
    <mergeCell ref="B11:C11"/>
    <mergeCell ref="B12:C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fitToWidth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DF966-6D0A-45A8-842E-1E8439C46CEA}">
  <dimension ref="B1:M107"/>
  <sheetViews>
    <sheetView showGridLines="0" zoomScale="140" zoomScaleNormal="140" workbookViewId="0">
      <selection activeCell="M107" sqref="B2:M107"/>
    </sheetView>
  </sheetViews>
  <sheetFormatPr baseColWidth="10" defaultColWidth="14.5546875" defaultRowHeight="14.4" x14ac:dyDescent="0.3"/>
  <cols>
    <col min="2" max="2" width="30.77734375" customWidth="1"/>
    <col min="3" max="13" width="14.5546875" style="12"/>
  </cols>
  <sheetData>
    <row r="1" spans="2:13" ht="15" thickBot="1" x14ac:dyDescent="0.35"/>
    <row r="2" spans="2:13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73"/>
    </row>
    <row r="3" spans="2:13" x14ac:dyDescent="0.3">
      <c r="B3" s="16"/>
      <c r="M3" s="74"/>
    </row>
    <row r="4" spans="2:13" x14ac:dyDescent="0.3">
      <c r="B4" s="16"/>
      <c r="M4" s="74"/>
    </row>
    <row r="5" spans="2:13" x14ac:dyDescent="0.3">
      <c r="B5" s="16"/>
      <c r="M5" s="74"/>
    </row>
    <row r="6" spans="2:13" x14ac:dyDescent="0.3">
      <c r="B6" s="16"/>
      <c r="M6" s="74"/>
    </row>
    <row r="7" spans="2:13" x14ac:dyDescent="0.3">
      <c r="B7" s="16"/>
      <c r="M7" s="74"/>
    </row>
    <row r="8" spans="2:13" ht="18" x14ac:dyDescent="0.3">
      <c r="B8" s="153" t="s">
        <v>81</v>
      </c>
      <c r="C8" s="154"/>
      <c r="E8" s="18"/>
      <c r="M8" s="74"/>
    </row>
    <row r="9" spans="2:13" ht="18" x14ac:dyDescent="0.3">
      <c r="B9" s="153" t="s">
        <v>89</v>
      </c>
      <c r="C9" s="154"/>
      <c r="E9" s="18"/>
      <c r="M9" s="74"/>
    </row>
    <row r="10" spans="2:13" ht="18" x14ac:dyDescent="0.3">
      <c r="B10" s="153" t="s">
        <v>125</v>
      </c>
      <c r="C10" s="154"/>
      <c r="E10" s="19"/>
      <c r="M10" s="74"/>
    </row>
    <row r="11" spans="2:13" ht="15.6" x14ac:dyDescent="0.3">
      <c r="B11" s="148" t="s">
        <v>80</v>
      </c>
      <c r="C11" s="149"/>
      <c r="D11" s="20"/>
      <c r="E11" s="21"/>
      <c r="M11" s="74"/>
    </row>
    <row r="12" spans="2:13" x14ac:dyDescent="0.3">
      <c r="B12" s="146" t="s">
        <v>36</v>
      </c>
      <c r="C12" s="147"/>
      <c r="D12" s="22"/>
      <c r="E12" s="156" t="s">
        <v>91</v>
      </c>
      <c r="F12" s="156"/>
      <c r="G12" s="156"/>
      <c r="H12" s="156"/>
      <c r="I12" s="156"/>
      <c r="J12" s="23"/>
      <c r="K12" s="23"/>
      <c r="L12" s="23"/>
      <c r="M12" s="74"/>
    </row>
    <row r="13" spans="2:13" ht="22.8" x14ac:dyDescent="0.3">
      <c r="B13" s="82" t="s">
        <v>0</v>
      </c>
      <c r="C13" s="83" t="s">
        <v>37</v>
      </c>
      <c r="D13" s="83" t="s">
        <v>90</v>
      </c>
      <c r="E13" s="83" t="s">
        <v>92</v>
      </c>
      <c r="F13" s="83" t="s">
        <v>94</v>
      </c>
      <c r="G13" s="83" t="s">
        <v>95</v>
      </c>
      <c r="H13" s="83" t="s">
        <v>96</v>
      </c>
      <c r="I13" s="83" t="s">
        <v>114</v>
      </c>
      <c r="J13" s="83" t="s">
        <v>115</v>
      </c>
      <c r="K13" s="83" t="s">
        <v>116</v>
      </c>
      <c r="L13" s="83" t="s">
        <v>117</v>
      </c>
      <c r="M13" s="84" t="s">
        <v>93</v>
      </c>
    </row>
    <row r="14" spans="2:13" x14ac:dyDescent="0.3">
      <c r="B14" s="85" t="s">
        <v>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75"/>
    </row>
    <row r="15" spans="2:13" ht="22.8" x14ac:dyDescent="0.3">
      <c r="B15" s="86" t="s">
        <v>2</v>
      </c>
      <c r="C15" s="32">
        <f t="shared" ref="C15:D15" si="0">C16+C17+C20</f>
        <v>152805028.33000001</v>
      </c>
      <c r="D15" s="32">
        <f t="shared" si="0"/>
        <v>0</v>
      </c>
      <c r="E15" s="32">
        <f>E16+E17+E20</f>
        <v>4443523.6399999997</v>
      </c>
      <c r="F15" s="32">
        <f>F16+F17+F18+F20</f>
        <v>16981724.100000001</v>
      </c>
      <c r="G15" s="32">
        <f>G16+G17+G20</f>
        <v>10906057.6</v>
      </c>
      <c r="H15" s="32">
        <f>H16+H17+H20</f>
        <v>10379869.32</v>
      </c>
      <c r="I15" s="32">
        <f>I20+I17+I16</f>
        <v>10447172.52</v>
      </c>
      <c r="J15" s="32">
        <f>J16+J17+J20</f>
        <v>10995983.73</v>
      </c>
      <c r="K15" s="32">
        <f>K20+K17+K16</f>
        <v>10229557.32</v>
      </c>
      <c r="L15" s="32">
        <f t="shared" ref="L15" si="1">L20+L17+L16</f>
        <v>10675598.890000001</v>
      </c>
      <c r="M15" s="76">
        <f t="shared" ref="M15:M56" si="2">SUM(E15:L15)</f>
        <v>85059487.12000002</v>
      </c>
    </row>
    <row r="16" spans="2:13" x14ac:dyDescent="0.3">
      <c r="B16" s="87" t="s">
        <v>3</v>
      </c>
      <c r="C16" s="34">
        <v>124441098.95</v>
      </c>
      <c r="D16" s="34"/>
      <c r="E16" s="35">
        <v>3650703</v>
      </c>
      <c r="F16" s="35">
        <v>14539793</v>
      </c>
      <c r="G16" s="35">
        <v>9324683.2799999993</v>
      </c>
      <c r="H16" s="36">
        <v>8798495</v>
      </c>
      <c r="I16" s="36">
        <v>8857242</v>
      </c>
      <c r="J16" s="36">
        <v>9425618.2100000009</v>
      </c>
      <c r="K16" s="36">
        <v>8667748</v>
      </c>
      <c r="L16" s="36">
        <v>9096677.1699999999</v>
      </c>
      <c r="M16" s="76">
        <f t="shared" si="2"/>
        <v>72360959.659999996</v>
      </c>
    </row>
    <row r="17" spans="2:13" x14ac:dyDescent="0.3">
      <c r="B17" s="87" t="s">
        <v>4</v>
      </c>
      <c r="C17" s="34">
        <f>3378564.83+7938928</f>
        <v>11317492.83</v>
      </c>
      <c r="D17" s="34"/>
      <c r="E17" s="35">
        <v>245000</v>
      </c>
      <c r="F17" s="35">
        <v>245000</v>
      </c>
      <c r="G17" s="35">
        <v>260000</v>
      </c>
      <c r="H17" s="36">
        <v>260000</v>
      </c>
      <c r="I17" s="36">
        <v>260000</v>
      </c>
      <c r="J17" s="36">
        <v>260000</v>
      </c>
      <c r="K17" s="36">
        <v>260000</v>
      </c>
      <c r="L17" s="36">
        <v>260000</v>
      </c>
      <c r="M17" s="76">
        <f t="shared" si="2"/>
        <v>2050000</v>
      </c>
    </row>
    <row r="18" spans="2:13" ht="24" x14ac:dyDescent="0.3">
      <c r="B18" s="87" t="s">
        <v>38</v>
      </c>
      <c r="C18" s="34"/>
      <c r="D18" s="34"/>
      <c r="E18" s="37"/>
      <c r="F18" s="37"/>
      <c r="G18" s="37"/>
      <c r="H18" s="38"/>
      <c r="I18" s="38"/>
      <c r="J18" s="38"/>
      <c r="K18" s="38"/>
      <c r="L18" s="38"/>
      <c r="M18" s="76">
        <f t="shared" si="2"/>
        <v>0</v>
      </c>
    </row>
    <row r="19" spans="2:13" ht="24" x14ac:dyDescent="0.3">
      <c r="B19" s="87" t="s">
        <v>5</v>
      </c>
      <c r="C19" s="34"/>
      <c r="D19" s="34"/>
      <c r="E19" s="37"/>
      <c r="F19" s="37"/>
      <c r="G19" s="37"/>
      <c r="H19" s="38"/>
      <c r="I19" s="38"/>
      <c r="J19" s="38"/>
      <c r="K19" s="38"/>
      <c r="L19" s="38"/>
      <c r="M19" s="76">
        <f t="shared" si="2"/>
        <v>0</v>
      </c>
    </row>
    <row r="20" spans="2:13" ht="24" x14ac:dyDescent="0.3">
      <c r="B20" s="87" t="s">
        <v>6</v>
      </c>
      <c r="C20" s="34">
        <v>17046436.550000001</v>
      </c>
      <c r="D20" s="34"/>
      <c r="E20" s="39">
        <v>547820.64</v>
      </c>
      <c r="F20" s="37">
        <v>2196931.1</v>
      </c>
      <c r="G20" s="37">
        <v>1321374.3199999998</v>
      </c>
      <c r="H20" s="36">
        <v>1321374.3199999998</v>
      </c>
      <c r="I20" s="36">
        <v>1329930.52</v>
      </c>
      <c r="J20" s="36">
        <v>1310365.52</v>
      </c>
      <c r="K20" s="36">
        <v>1301809.3199999998</v>
      </c>
      <c r="L20" s="36">
        <v>1318921.7199999997</v>
      </c>
      <c r="M20" s="76">
        <f t="shared" si="2"/>
        <v>10648527.460000001</v>
      </c>
    </row>
    <row r="21" spans="2:13" ht="22.8" x14ac:dyDescent="0.3">
      <c r="B21" s="86" t="s">
        <v>7</v>
      </c>
      <c r="C21" s="40">
        <f>+C22+C23+C24+C25+C26+C27+C28+C29+C30</f>
        <v>160072282.17000002</v>
      </c>
      <c r="D21" s="40">
        <f>+D22+D23+D24+D25+D26+D27+D28+D29+D30</f>
        <v>29502130.670000002</v>
      </c>
      <c r="E21" s="40">
        <f>+E22+E23+E24+E25+E26+E27+E28+E29+E30</f>
        <v>569517.17000000004</v>
      </c>
      <c r="F21" s="40">
        <f t="shared" ref="F21:L21" si="3">+F22+F23+F24+F25+F26+F27+F28+F29+F30</f>
        <v>693904.73</v>
      </c>
      <c r="G21" s="40">
        <f t="shared" si="3"/>
        <v>12460139.41</v>
      </c>
      <c r="H21" s="40">
        <f t="shared" si="3"/>
        <v>4065499.49</v>
      </c>
      <c r="I21" s="40">
        <f t="shared" si="3"/>
        <v>4508080</v>
      </c>
      <c r="J21" s="40">
        <f t="shared" si="3"/>
        <v>878384.24</v>
      </c>
      <c r="K21" s="40">
        <f t="shared" si="3"/>
        <v>18275528.859999999</v>
      </c>
      <c r="L21" s="40">
        <f t="shared" si="3"/>
        <v>12328550.300000001</v>
      </c>
      <c r="M21" s="76">
        <f t="shared" si="2"/>
        <v>53779604.200000003</v>
      </c>
    </row>
    <row r="22" spans="2:13" x14ac:dyDescent="0.3">
      <c r="B22" s="87" t="s">
        <v>8</v>
      </c>
      <c r="C22" s="34">
        <v>7035632</v>
      </c>
      <c r="D22" s="34"/>
      <c r="E22" s="37">
        <v>569517.17000000004</v>
      </c>
      <c r="F22" s="37">
        <v>540504.73</v>
      </c>
      <c r="G22" s="37">
        <v>527504.22</v>
      </c>
      <c r="H22" s="36">
        <v>541623.43000000005</v>
      </c>
      <c r="I22" s="36">
        <v>539480</v>
      </c>
      <c r="J22" s="36">
        <v>615824.24</v>
      </c>
      <c r="K22" s="36">
        <v>643388.79</v>
      </c>
      <c r="L22" s="36">
        <v>576642.27</v>
      </c>
      <c r="M22" s="76">
        <f t="shared" si="2"/>
        <v>4554484.8499999996</v>
      </c>
    </row>
    <row r="23" spans="2:13" ht="24" x14ac:dyDescent="0.3">
      <c r="B23" s="87" t="s">
        <v>9</v>
      </c>
      <c r="C23" s="34">
        <f>3590000+200000</f>
        <v>3790000</v>
      </c>
      <c r="D23" s="34"/>
      <c r="E23" s="35">
        <v>0</v>
      </c>
      <c r="F23" s="35">
        <v>0</v>
      </c>
      <c r="G23" s="35">
        <v>0</v>
      </c>
      <c r="H23" s="36">
        <v>1534000</v>
      </c>
      <c r="I23" s="41">
        <v>0</v>
      </c>
      <c r="J23" s="41">
        <v>0</v>
      </c>
      <c r="K23" s="36">
        <v>708000</v>
      </c>
      <c r="L23" s="36">
        <v>0</v>
      </c>
      <c r="M23" s="76">
        <f t="shared" si="2"/>
        <v>2242000</v>
      </c>
    </row>
    <row r="24" spans="2:13" x14ac:dyDescent="0.3">
      <c r="B24" s="87" t="s">
        <v>10</v>
      </c>
      <c r="C24" s="34">
        <v>1466616</v>
      </c>
      <c r="D24" s="34"/>
      <c r="E24" s="35">
        <v>0</v>
      </c>
      <c r="F24" s="37">
        <v>153400</v>
      </c>
      <c r="G24" s="37">
        <v>22400</v>
      </c>
      <c r="H24" s="36">
        <v>58600</v>
      </c>
      <c r="I24" s="41">
        <v>486900</v>
      </c>
      <c r="J24" s="41">
        <v>59550</v>
      </c>
      <c r="K24" s="36">
        <v>191550</v>
      </c>
      <c r="L24" s="36">
        <v>24100</v>
      </c>
      <c r="M24" s="76">
        <f t="shared" si="2"/>
        <v>996500</v>
      </c>
    </row>
    <row r="25" spans="2:13" ht="24" x14ac:dyDescent="0.3">
      <c r="B25" s="87" t="s">
        <v>11</v>
      </c>
      <c r="C25" s="34"/>
      <c r="D25" s="42">
        <v>3000000</v>
      </c>
      <c r="E25" s="35"/>
      <c r="F25" s="35"/>
      <c r="G25" s="37"/>
      <c r="H25" s="37"/>
      <c r="I25" s="36"/>
      <c r="J25" s="36"/>
      <c r="K25" s="36"/>
      <c r="L25" s="36"/>
      <c r="M25" s="76">
        <f t="shared" si="2"/>
        <v>0</v>
      </c>
    </row>
    <row r="26" spans="2:13" x14ac:dyDescent="0.3">
      <c r="B26" s="87" t="s">
        <v>12</v>
      </c>
      <c r="C26" s="34">
        <f>500000+1414359.99</f>
        <v>1914359.99</v>
      </c>
      <c r="D26" s="34"/>
      <c r="E26" s="35">
        <v>0</v>
      </c>
      <c r="F26" s="35">
        <v>0</v>
      </c>
      <c r="G26" s="43">
        <v>0</v>
      </c>
      <c r="H26" s="43">
        <v>0</v>
      </c>
      <c r="I26" s="43">
        <v>0</v>
      </c>
      <c r="J26" s="36">
        <v>169920</v>
      </c>
      <c r="K26" s="36">
        <v>3000</v>
      </c>
      <c r="L26" s="36">
        <v>178920</v>
      </c>
      <c r="M26" s="76">
        <f t="shared" si="2"/>
        <v>351840</v>
      </c>
    </row>
    <row r="27" spans="2:13" x14ac:dyDescent="0.3">
      <c r="B27" s="87" t="s">
        <v>13</v>
      </c>
      <c r="C27" s="34">
        <v>1116797</v>
      </c>
      <c r="D27" s="34"/>
      <c r="E27" s="35">
        <v>0</v>
      </c>
      <c r="F27" s="35">
        <v>0</v>
      </c>
      <c r="G27" s="37">
        <v>83464.320000000007</v>
      </c>
      <c r="H27" s="37">
        <v>0</v>
      </c>
      <c r="I27" s="37">
        <v>0</v>
      </c>
      <c r="J27" s="37">
        <v>0</v>
      </c>
      <c r="K27" s="44">
        <v>963139.69</v>
      </c>
      <c r="L27" s="44">
        <v>0</v>
      </c>
      <c r="M27" s="76">
        <f t="shared" si="2"/>
        <v>1046604.01</v>
      </c>
    </row>
    <row r="28" spans="2:13" ht="48" x14ac:dyDescent="0.3">
      <c r="B28" s="87" t="s">
        <v>14</v>
      </c>
      <c r="C28" s="34">
        <f>4018878.22+567000</f>
        <v>4585878.2200000007</v>
      </c>
      <c r="D28" s="42">
        <v>15775852.25</v>
      </c>
      <c r="E28" s="35">
        <v>0</v>
      </c>
      <c r="F28" s="35">
        <v>0</v>
      </c>
      <c r="G28" s="37">
        <v>267971.20000000001</v>
      </c>
      <c r="H28" s="36">
        <v>342436</v>
      </c>
      <c r="I28" s="36">
        <v>0</v>
      </c>
      <c r="J28" s="36">
        <v>3000</v>
      </c>
      <c r="K28" s="36">
        <f>287724.62+9023002.84</f>
        <v>9310727.459999999</v>
      </c>
      <c r="L28" s="36">
        <f>612441+5281127.15</f>
        <v>5893568.1500000004</v>
      </c>
      <c r="M28" s="76">
        <f t="shared" si="2"/>
        <v>15817702.809999999</v>
      </c>
    </row>
    <row r="29" spans="2:13" ht="36" x14ac:dyDescent="0.3">
      <c r="B29" s="87" t="s">
        <v>15</v>
      </c>
      <c r="C29" s="34">
        <f>16555886.01+119872612.95</f>
        <v>136428498.96000001</v>
      </c>
      <c r="D29" s="42">
        <v>10726278.42</v>
      </c>
      <c r="E29" s="35">
        <v>0</v>
      </c>
      <c r="F29" s="35">
        <v>0</v>
      </c>
      <c r="G29" s="37">
        <v>11558799.67</v>
      </c>
      <c r="H29" s="36">
        <v>1588840.06</v>
      </c>
      <c r="I29" s="36">
        <v>3481700</v>
      </c>
      <c r="J29" s="36">
        <v>30090</v>
      </c>
      <c r="K29" s="36">
        <f>3707646.92+2513576</f>
        <v>6221222.9199999999</v>
      </c>
      <c r="L29" s="36">
        <f>2466159.88+3189160</f>
        <v>5655319.8799999999</v>
      </c>
      <c r="M29" s="76">
        <f t="shared" si="2"/>
        <v>28535972.529999997</v>
      </c>
    </row>
    <row r="30" spans="2:13" ht="24" x14ac:dyDescent="0.3">
      <c r="B30" s="87" t="s">
        <v>39</v>
      </c>
      <c r="C30" s="34">
        <v>3734500</v>
      </c>
      <c r="D30" s="34"/>
      <c r="E30" s="35">
        <v>0</v>
      </c>
      <c r="F30" s="35">
        <v>0</v>
      </c>
      <c r="G30" s="37">
        <v>0</v>
      </c>
      <c r="H30" s="38">
        <v>0</v>
      </c>
      <c r="I30" s="38">
        <v>0</v>
      </c>
      <c r="J30" s="38">
        <v>0</v>
      </c>
      <c r="K30" s="36">
        <v>234500</v>
      </c>
      <c r="L30" s="36">
        <v>0</v>
      </c>
      <c r="M30" s="76">
        <f t="shared" si="2"/>
        <v>234500</v>
      </c>
    </row>
    <row r="31" spans="2:13" ht="15" thickBot="1" x14ac:dyDescent="0.35">
      <c r="B31" s="88" t="s">
        <v>16</v>
      </c>
      <c r="C31" s="45">
        <f t="shared" ref="C31:D31" si="4">+C32+C33+C34+C35+C36+C37+C38+C39+C40</f>
        <v>13882794.99</v>
      </c>
      <c r="D31" s="45">
        <f t="shared" si="4"/>
        <v>0</v>
      </c>
      <c r="E31" s="45">
        <f>+E32+E33+E34+E35+E36+E37+E38+E39+E40</f>
        <v>517000</v>
      </c>
      <c r="F31" s="45">
        <f t="shared" ref="F31:L31" si="5">+F32+F33+F34+F35+F36+F37+F38+F39+F40</f>
        <v>520685</v>
      </c>
      <c r="G31" s="45">
        <f t="shared" si="5"/>
        <v>766523.84</v>
      </c>
      <c r="H31" s="45">
        <f t="shared" si="5"/>
        <v>520630</v>
      </c>
      <c r="I31" s="45">
        <f t="shared" si="5"/>
        <v>694280</v>
      </c>
      <c r="J31" s="45">
        <f t="shared" si="5"/>
        <v>456405.41999999993</v>
      </c>
      <c r="K31" s="45">
        <f t="shared" si="5"/>
        <v>63801.48000000001</v>
      </c>
      <c r="L31" s="45">
        <f t="shared" si="5"/>
        <v>1157261.67</v>
      </c>
      <c r="M31" s="77">
        <f t="shared" si="2"/>
        <v>4696587.41</v>
      </c>
    </row>
    <row r="32" spans="2:13" ht="24" x14ac:dyDescent="0.3">
      <c r="B32" s="89" t="s">
        <v>17</v>
      </c>
      <c r="C32" s="47">
        <v>779235.05</v>
      </c>
      <c r="D32" s="47"/>
      <c r="E32" s="48">
        <v>0</v>
      </c>
      <c r="F32" s="48">
        <v>3685</v>
      </c>
      <c r="G32" s="49">
        <v>2255</v>
      </c>
      <c r="H32" s="49">
        <v>3630</v>
      </c>
      <c r="I32" s="49">
        <v>0</v>
      </c>
      <c r="J32" s="49">
        <v>205735.05</v>
      </c>
      <c r="K32" s="49">
        <v>211001</v>
      </c>
      <c r="L32" s="49">
        <v>27370</v>
      </c>
      <c r="M32" s="78">
        <f t="shared" si="2"/>
        <v>453676.05</v>
      </c>
    </row>
    <row r="33" spans="2:13" x14ac:dyDescent="0.3">
      <c r="B33" s="87" t="s">
        <v>18</v>
      </c>
      <c r="C33" s="34">
        <v>1733000</v>
      </c>
      <c r="D33" s="34"/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41">
        <v>0</v>
      </c>
      <c r="L33" s="41">
        <v>364006.39999999997</v>
      </c>
      <c r="M33" s="76">
        <f t="shared" si="2"/>
        <v>364006.39999999997</v>
      </c>
    </row>
    <row r="34" spans="2:13" ht="24" x14ac:dyDescent="0.3">
      <c r="B34" s="87" t="s">
        <v>19</v>
      </c>
      <c r="C34" s="34">
        <v>587610.25</v>
      </c>
      <c r="D34" s="34"/>
      <c r="E34" s="37">
        <v>0</v>
      </c>
      <c r="F34" s="37">
        <v>0</v>
      </c>
      <c r="G34" s="37">
        <v>109456.64</v>
      </c>
      <c r="H34" s="50">
        <v>0</v>
      </c>
      <c r="I34" s="50">
        <v>0</v>
      </c>
      <c r="J34" s="51">
        <v>99543.01</v>
      </c>
      <c r="K34" s="51">
        <v>0</v>
      </c>
      <c r="L34" s="51">
        <v>0</v>
      </c>
      <c r="M34" s="76">
        <f t="shared" si="2"/>
        <v>208999.65</v>
      </c>
    </row>
    <row r="35" spans="2:13" ht="24" x14ac:dyDescent="0.3">
      <c r="B35" s="87" t="s">
        <v>20</v>
      </c>
      <c r="C35" s="34"/>
      <c r="D35" s="34"/>
      <c r="E35" s="37"/>
      <c r="F35" s="37"/>
      <c r="G35" s="37"/>
      <c r="H35" s="37"/>
      <c r="I35" s="37"/>
      <c r="J35" s="37"/>
      <c r="K35" s="37"/>
      <c r="L35" s="37"/>
      <c r="M35" s="76">
        <f t="shared" si="2"/>
        <v>0</v>
      </c>
    </row>
    <row r="36" spans="2:13" ht="24" x14ac:dyDescent="0.3">
      <c r="B36" s="87" t="s">
        <v>21</v>
      </c>
      <c r="C36" s="34">
        <v>225492</v>
      </c>
      <c r="D36" s="34"/>
      <c r="E36" s="37">
        <v>0</v>
      </c>
      <c r="F36" s="37">
        <v>0</v>
      </c>
      <c r="G36" s="37">
        <v>105492</v>
      </c>
      <c r="H36" s="37">
        <v>0</v>
      </c>
      <c r="I36" s="37">
        <v>0</v>
      </c>
      <c r="J36" s="37">
        <v>0</v>
      </c>
      <c r="K36" s="37">
        <v>0</v>
      </c>
      <c r="L36" s="37">
        <v>20002.18</v>
      </c>
      <c r="M36" s="76">
        <f t="shared" si="2"/>
        <v>125494.18</v>
      </c>
    </row>
    <row r="37" spans="2:13" ht="36" x14ac:dyDescent="0.3">
      <c r="B37" s="87" t="s">
        <v>22</v>
      </c>
      <c r="C37" s="34">
        <v>556130</v>
      </c>
      <c r="D37" s="34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192732.4</v>
      </c>
      <c r="M37" s="76">
        <f t="shared" si="2"/>
        <v>192732.4</v>
      </c>
    </row>
    <row r="38" spans="2:13" ht="36" x14ac:dyDescent="0.3">
      <c r="B38" s="87" t="s">
        <v>23</v>
      </c>
      <c r="C38" s="34">
        <f>6500000+178280</f>
        <v>6678280</v>
      </c>
      <c r="D38" s="34"/>
      <c r="E38" s="37">
        <v>517000</v>
      </c>
      <c r="F38" s="37">
        <v>517000</v>
      </c>
      <c r="G38" s="37">
        <v>517000</v>
      </c>
      <c r="H38" s="37">
        <v>517000</v>
      </c>
      <c r="I38" s="37">
        <v>694280</v>
      </c>
      <c r="J38" s="37">
        <v>0</v>
      </c>
      <c r="K38" s="37">
        <v>-147199.51999999999</v>
      </c>
      <c r="L38" s="37">
        <v>991.2</v>
      </c>
      <c r="M38" s="76">
        <f t="shared" si="2"/>
        <v>2616071.6800000002</v>
      </c>
    </row>
    <row r="39" spans="2:13" ht="48" x14ac:dyDescent="0.3">
      <c r="B39" s="87" t="s">
        <v>40</v>
      </c>
      <c r="C39" s="34"/>
      <c r="D39" s="34"/>
      <c r="E39" s="37"/>
      <c r="F39" s="37"/>
      <c r="G39" s="38"/>
      <c r="H39" s="37"/>
      <c r="I39" s="37"/>
      <c r="J39" s="37"/>
      <c r="K39" s="37"/>
      <c r="L39" s="37"/>
      <c r="M39" s="76">
        <f t="shared" si="2"/>
        <v>0</v>
      </c>
    </row>
    <row r="40" spans="2:13" ht="24" x14ac:dyDescent="0.3">
      <c r="B40" s="87" t="s">
        <v>24</v>
      </c>
      <c r="C40" s="34">
        <f>2140767.29+1182280.4</f>
        <v>3323047.69</v>
      </c>
      <c r="D40" s="34"/>
      <c r="E40" s="37">
        <v>0</v>
      </c>
      <c r="F40" s="37">
        <v>0</v>
      </c>
      <c r="G40" s="37">
        <v>32320.2</v>
      </c>
      <c r="H40" s="37">
        <v>0</v>
      </c>
      <c r="I40" s="37">
        <v>0</v>
      </c>
      <c r="J40" s="37">
        <v>151127.35999999996</v>
      </c>
      <c r="K40" s="37">
        <v>0</v>
      </c>
      <c r="L40" s="37">
        <v>552159.49</v>
      </c>
      <c r="M40" s="76">
        <f t="shared" si="2"/>
        <v>735607.04999999993</v>
      </c>
    </row>
    <row r="41" spans="2:13" ht="22.8" hidden="1" x14ac:dyDescent="0.3">
      <c r="B41" s="86" t="s">
        <v>25</v>
      </c>
      <c r="C41" s="52"/>
      <c r="D41" s="52"/>
      <c r="E41" s="52">
        <f t="shared" ref="E41" si="6">SUM(E42:E48)</f>
        <v>0</v>
      </c>
      <c r="F41" s="52">
        <f t="shared" ref="F41" si="7">SUM(F42:F48)</f>
        <v>0</v>
      </c>
      <c r="G41" s="52"/>
      <c r="H41" s="52"/>
      <c r="I41" s="52"/>
      <c r="J41" s="52"/>
      <c r="K41" s="52"/>
      <c r="L41" s="52"/>
      <c r="M41" s="76">
        <f t="shared" si="2"/>
        <v>0</v>
      </c>
    </row>
    <row r="42" spans="2:13" ht="36" hidden="1" x14ac:dyDescent="0.3">
      <c r="B42" s="87" t="s">
        <v>26</v>
      </c>
      <c r="C42" s="34"/>
      <c r="D42" s="34"/>
      <c r="E42" s="37"/>
      <c r="F42" s="37"/>
      <c r="G42" s="37"/>
      <c r="H42" s="37"/>
      <c r="I42" s="37"/>
      <c r="J42" s="37"/>
      <c r="K42" s="37"/>
      <c r="L42" s="37"/>
      <c r="M42" s="76">
        <f t="shared" si="2"/>
        <v>0</v>
      </c>
    </row>
    <row r="43" spans="2:13" ht="36" hidden="1" x14ac:dyDescent="0.3">
      <c r="B43" s="87" t="s">
        <v>41</v>
      </c>
      <c r="C43" s="34"/>
      <c r="D43" s="34"/>
      <c r="E43" s="37"/>
      <c r="F43" s="37"/>
      <c r="G43" s="37"/>
      <c r="H43" s="37"/>
      <c r="I43" s="37"/>
      <c r="J43" s="37"/>
      <c r="K43" s="37"/>
      <c r="L43" s="37"/>
      <c r="M43" s="76">
        <f t="shared" si="2"/>
        <v>0</v>
      </c>
    </row>
    <row r="44" spans="2:13" ht="36" hidden="1" x14ac:dyDescent="0.3">
      <c r="B44" s="87" t="s">
        <v>42</v>
      </c>
      <c r="C44" s="34"/>
      <c r="D44" s="34"/>
      <c r="E44" s="37"/>
      <c r="F44" s="37"/>
      <c r="G44" s="37"/>
      <c r="H44" s="37"/>
      <c r="I44" s="37"/>
      <c r="J44" s="37"/>
      <c r="K44" s="37"/>
      <c r="L44" s="37"/>
      <c r="M44" s="76">
        <f t="shared" si="2"/>
        <v>0</v>
      </c>
    </row>
    <row r="45" spans="2:13" ht="36" hidden="1" x14ac:dyDescent="0.3">
      <c r="B45" s="87" t="s">
        <v>43</v>
      </c>
      <c r="C45" s="34"/>
      <c r="D45" s="34"/>
      <c r="E45" s="37"/>
      <c r="F45" s="37"/>
      <c r="G45" s="37"/>
      <c r="H45" s="37"/>
      <c r="I45" s="37"/>
      <c r="J45" s="37"/>
      <c r="K45" s="37"/>
      <c r="L45" s="37"/>
      <c r="M45" s="76">
        <f t="shared" si="2"/>
        <v>0</v>
      </c>
    </row>
    <row r="46" spans="2:13" ht="36" hidden="1" x14ac:dyDescent="0.3">
      <c r="B46" s="87" t="s">
        <v>44</v>
      </c>
      <c r="C46" s="34"/>
      <c r="D46" s="34"/>
      <c r="E46" s="37"/>
      <c r="F46" s="37"/>
      <c r="G46" s="37"/>
      <c r="H46" s="37"/>
      <c r="I46" s="37"/>
      <c r="J46" s="37"/>
      <c r="K46" s="37"/>
      <c r="L46" s="37"/>
      <c r="M46" s="76">
        <f t="shared" si="2"/>
        <v>0</v>
      </c>
    </row>
    <row r="47" spans="2:13" ht="36" hidden="1" x14ac:dyDescent="0.3">
      <c r="B47" s="87" t="s">
        <v>27</v>
      </c>
      <c r="C47" s="34"/>
      <c r="D47" s="34"/>
      <c r="E47" s="37"/>
      <c r="F47" s="37"/>
      <c r="G47" s="37"/>
      <c r="H47" s="37"/>
      <c r="I47" s="37"/>
      <c r="J47" s="37"/>
      <c r="K47" s="37"/>
      <c r="L47" s="37"/>
      <c r="M47" s="76">
        <f t="shared" si="2"/>
        <v>0</v>
      </c>
    </row>
    <row r="48" spans="2:13" ht="36" hidden="1" x14ac:dyDescent="0.3">
      <c r="B48" s="87" t="s">
        <v>45</v>
      </c>
      <c r="C48" s="34"/>
      <c r="D48" s="34"/>
      <c r="E48" s="37"/>
      <c r="F48" s="37"/>
      <c r="G48" s="37"/>
      <c r="H48" s="37"/>
      <c r="I48" s="37"/>
      <c r="J48" s="37"/>
      <c r="K48" s="37"/>
      <c r="L48" s="37"/>
      <c r="M48" s="76">
        <f t="shared" si="2"/>
        <v>0</v>
      </c>
    </row>
    <row r="49" spans="2:13" ht="22.8" hidden="1" x14ac:dyDescent="0.3">
      <c r="B49" s="86" t="s">
        <v>46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76">
        <f t="shared" si="2"/>
        <v>0</v>
      </c>
    </row>
    <row r="50" spans="2:13" ht="24" hidden="1" x14ac:dyDescent="0.3">
      <c r="B50" s="87" t="s">
        <v>47</v>
      </c>
      <c r="C50" s="34"/>
      <c r="D50" s="34"/>
      <c r="E50" s="37"/>
      <c r="F50" s="37"/>
      <c r="G50" s="37"/>
      <c r="H50" s="37"/>
      <c r="I50" s="37"/>
      <c r="J50" s="37"/>
      <c r="K50" s="37"/>
      <c r="L50" s="37"/>
      <c r="M50" s="76">
        <f t="shared" si="2"/>
        <v>0</v>
      </c>
    </row>
    <row r="51" spans="2:13" ht="36" hidden="1" x14ac:dyDescent="0.3">
      <c r="B51" s="87" t="s">
        <v>48</v>
      </c>
      <c r="C51" s="34"/>
      <c r="D51" s="34"/>
      <c r="E51" s="37"/>
      <c r="F51" s="37"/>
      <c r="G51" s="37"/>
      <c r="H51" s="37"/>
      <c r="I51" s="37"/>
      <c r="J51" s="37"/>
      <c r="K51" s="37"/>
      <c r="L51" s="37"/>
      <c r="M51" s="76">
        <f t="shared" si="2"/>
        <v>0</v>
      </c>
    </row>
    <row r="52" spans="2:13" ht="36" hidden="1" x14ac:dyDescent="0.3">
      <c r="B52" s="87" t="s">
        <v>49</v>
      </c>
      <c r="C52" s="34"/>
      <c r="D52" s="34"/>
      <c r="E52" s="37"/>
      <c r="F52" s="37"/>
      <c r="G52" s="37"/>
      <c r="H52" s="37"/>
      <c r="I52" s="37"/>
      <c r="J52" s="37"/>
      <c r="K52" s="37"/>
      <c r="L52" s="37"/>
      <c r="M52" s="76">
        <f t="shared" si="2"/>
        <v>0</v>
      </c>
    </row>
    <row r="53" spans="2:13" ht="36" hidden="1" x14ac:dyDescent="0.3">
      <c r="B53" s="87" t="s">
        <v>50</v>
      </c>
      <c r="C53" s="34"/>
      <c r="D53" s="34"/>
      <c r="E53" s="37"/>
      <c r="F53" s="37"/>
      <c r="G53" s="37"/>
      <c r="H53" s="37"/>
      <c r="I53" s="37"/>
      <c r="J53" s="37"/>
      <c r="K53" s="37"/>
      <c r="L53" s="37"/>
      <c r="M53" s="76">
        <f t="shared" si="2"/>
        <v>0</v>
      </c>
    </row>
    <row r="54" spans="2:13" ht="36" hidden="1" x14ac:dyDescent="0.3">
      <c r="B54" s="87" t="s">
        <v>51</v>
      </c>
      <c r="C54" s="34"/>
      <c r="D54" s="34"/>
      <c r="E54" s="37"/>
      <c r="F54" s="37"/>
      <c r="G54" s="37"/>
      <c r="H54" s="37"/>
      <c r="I54" s="37"/>
      <c r="J54" s="37"/>
      <c r="K54" s="37"/>
      <c r="L54" s="37"/>
      <c r="M54" s="76">
        <f t="shared" si="2"/>
        <v>0</v>
      </c>
    </row>
    <row r="55" spans="2:13" ht="24" hidden="1" x14ac:dyDescent="0.3">
      <c r="B55" s="87" t="s">
        <v>52</v>
      </c>
      <c r="C55" s="34"/>
      <c r="D55" s="34"/>
      <c r="E55" s="37"/>
      <c r="F55" s="37"/>
      <c r="G55" s="37"/>
      <c r="H55" s="37"/>
      <c r="I55" s="37"/>
      <c r="J55" s="37"/>
      <c r="K55" s="37"/>
      <c r="L55" s="37"/>
      <c r="M55" s="76">
        <f t="shared" si="2"/>
        <v>0</v>
      </c>
    </row>
    <row r="56" spans="2:13" ht="36" hidden="1" x14ac:dyDescent="0.3">
      <c r="B56" s="87" t="s">
        <v>53</v>
      </c>
      <c r="C56" s="34"/>
      <c r="D56" s="34"/>
      <c r="E56" s="37"/>
      <c r="F56" s="37"/>
      <c r="G56" s="37"/>
      <c r="H56" s="37"/>
      <c r="I56" s="37"/>
      <c r="J56" s="37"/>
      <c r="K56" s="37"/>
      <c r="L56" s="37"/>
      <c r="M56" s="76">
        <f t="shared" si="2"/>
        <v>0</v>
      </c>
    </row>
    <row r="57" spans="2:13" ht="22.8" x14ac:dyDescent="0.3">
      <c r="B57" s="86" t="s">
        <v>28</v>
      </c>
      <c r="C57" s="40">
        <f t="shared" ref="C57:D57" si="8">+C58+C59+C60+C61+C62+C63+C64+C65+C66</f>
        <v>6123000</v>
      </c>
      <c r="D57" s="40">
        <f t="shared" si="8"/>
        <v>0</v>
      </c>
      <c r="E57" s="40">
        <f>+E58+E59+E60+E61+E62+E63+E64+E65+E66</f>
        <v>0</v>
      </c>
      <c r="F57" s="40">
        <f t="shared" ref="F57:M57" si="9">+F58+F59+F60+F61+F62+F63+F64+F65+F66</f>
        <v>0</v>
      </c>
      <c r="G57" s="40">
        <f t="shared" si="9"/>
        <v>0</v>
      </c>
      <c r="H57" s="40">
        <f t="shared" si="9"/>
        <v>0</v>
      </c>
      <c r="I57" s="40">
        <f t="shared" si="9"/>
        <v>0</v>
      </c>
      <c r="J57" s="40">
        <f t="shared" si="9"/>
        <v>0</v>
      </c>
      <c r="K57" s="40">
        <f t="shared" si="9"/>
        <v>0</v>
      </c>
      <c r="L57" s="40">
        <f t="shared" si="9"/>
        <v>686124.75</v>
      </c>
      <c r="M57" s="79">
        <f t="shared" si="9"/>
        <v>686124.75</v>
      </c>
    </row>
    <row r="58" spans="2:13" x14ac:dyDescent="0.3">
      <c r="B58" s="87" t="s">
        <v>29</v>
      </c>
      <c r="C58" s="42">
        <f>3490222.19+96059.98</f>
        <v>3586282.17</v>
      </c>
      <c r="D58" s="42"/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96059.98</v>
      </c>
      <c r="M58" s="76">
        <f t="shared" ref="M58:M66" si="10">SUM(E58:L58)</f>
        <v>96059.98</v>
      </c>
    </row>
    <row r="59" spans="2:13" ht="24" x14ac:dyDescent="0.3">
      <c r="B59" s="87" t="s">
        <v>30</v>
      </c>
      <c r="C59" s="42">
        <v>1103106.83</v>
      </c>
      <c r="D59" s="42"/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76">
        <f t="shared" si="10"/>
        <v>0</v>
      </c>
    </row>
    <row r="60" spans="2:13" ht="24" x14ac:dyDescent="0.3">
      <c r="B60" s="87" t="s">
        <v>31</v>
      </c>
      <c r="C60" s="34">
        <v>42861.77</v>
      </c>
      <c r="D60" s="34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42861.77</v>
      </c>
      <c r="M60" s="76">
        <f t="shared" si="10"/>
        <v>42861.77</v>
      </c>
    </row>
    <row r="61" spans="2:13" ht="36" x14ac:dyDescent="0.3">
      <c r="B61" s="87" t="s">
        <v>32</v>
      </c>
      <c r="C61" s="34">
        <v>25488</v>
      </c>
      <c r="D61" s="34"/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25488</v>
      </c>
      <c r="M61" s="76">
        <f t="shared" si="10"/>
        <v>25488</v>
      </c>
    </row>
    <row r="62" spans="2:13" ht="24" x14ac:dyDescent="0.3">
      <c r="B62" s="87" t="s">
        <v>33</v>
      </c>
      <c r="C62" s="34">
        <f>15000+1350261.23</f>
        <v>1365261.23</v>
      </c>
      <c r="D62" s="34"/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521715</v>
      </c>
      <c r="M62" s="76">
        <f t="shared" si="10"/>
        <v>521715</v>
      </c>
    </row>
    <row r="63" spans="2:13" ht="24" hidden="1" x14ac:dyDescent="0.3">
      <c r="B63" s="87" t="s">
        <v>54</v>
      </c>
      <c r="C63" s="34"/>
      <c r="D63" s="34"/>
      <c r="E63" s="37"/>
      <c r="F63" s="37"/>
      <c r="G63" s="37"/>
      <c r="H63" s="37"/>
      <c r="I63" s="37"/>
      <c r="J63" s="37"/>
      <c r="K63" s="37"/>
      <c r="L63" s="37"/>
      <c r="M63" s="76">
        <f t="shared" si="10"/>
        <v>0</v>
      </c>
    </row>
    <row r="64" spans="2:13" ht="24" hidden="1" x14ac:dyDescent="0.3">
      <c r="B64" s="87" t="s">
        <v>55</v>
      </c>
      <c r="C64" s="34"/>
      <c r="D64" s="34"/>
      <c r="E64" s="37"/>
      <c r="F64" s="37"/>
      <c r="G64" s="37"/>
      <c r="H64" s="37"/>
      <c r="I64" s="37"/>
      <c r="J64" s="37"/>
      <c r="K64" s="37"/>
      <c r="L64" s="37"/>
      <c r="M64" s="76">
        <f t="shared" si="10"/>
        <v>0</v>
      </c>
    </row>
    <row r="65" spans="2:13" hidden="1" x14ac:dyDescent="0.3">
      <c r="B65" s="87" t="s">
        <v>34</v>
      </c>
      <c r="C65" s="34"/>
      <c r="D65" s="34"/>
      <c r="E65" s="37"/>
      <c r="F65" s="37"/>
      <c r="G65" s="37"/>
      <c r="H65" s="37"/>
      <c r="I65" s="37"/>
      <c r="J65" s="37"/>
      <c r="K65" s="37"/>
      <c r="L65" s="37"/>
      <c r="M65" s="76">
        <f t="shared" si="10"/>
        <v>0</v>
      </c>
    </row>
    <row r="66" spans="2:13" ht="36" hidden="1" x14ac:dyDescent="0.3">
      <c r="B66" s="87" t="s">
        <v>56</v>
      </c>
      <c r="C66" s="34"/>
      <c r="D66" s="34"/>
      <c r="E66" s="37"/>
      <c r="F66" s="37"/>
      <c r="G66" s="37"/>
      <c r="H66" s="37"/>
      <c r="I66" s="37"/>
      <c r="J66" s="37"/>
      <c r="K66" s="37"/>
      <c r="L66" s="37"/>
      <c r="M66" s="76">
        <f t="shared" si="10"/>
        <v>0</v>
      </c>
    </row>
    <row r="67" spans="2:13" x14ac:dyDescent="0.3">
      <c r="B67" s="86" t="s">
        <v>57</v>
      </c>
      <c r="C67" s="40">
        <f>+C68+C69+C70</f>
        <v>72860502.00999999</v>
      </c>
      <c r="D67" s="40">
        <f>+D68+D69+D70</f>
        <v>514031729.33000004</v>
      </c>
      <c r="E67" s="40">
        <f>+E68+E69+E70</f>
        <v>0</v>
      </c>
      <c r="F67" s="40">
        <f t="shared" ref="F67:M67" si="11">+F68+F69+F70</f>
        <v>0</v>
      </c>
      <c r="G67" s="40">
        <f t="shared" si="11"/>
        <v>0</v>
      </c>
      <c r="H67" s="40">
        <f t="shared" si="11"/>
        <v>0</v>
      </c>
      <c r="I67" s="40">
        <f t="shared" si="11"/>
        <v>0</v>
      </c>
      <c r="J67" s="40">
        <f t="shared" si="11"/>
        <v>0</v>
      </c>
      <c r="K67" s="40">
        <f t="shared" si="11"/>
        <v>235147302.17999998</v>
      </c>
      <c r="L67" s="40">
        <f t="shared" si="11"/>
        <v>25928955.550000001</v>
      </c>
      <c r="M67" s="79">
        <f t="shared" si="11"/>
        <v>261076257.72999999</v>
      </c>
    </row>
    <row r="68" spans="2:13" x14ac:dyDescent="0.3">
      <c r="B68" s="87" t="s">
        <v>58</v>
      </c>
      <c r="C68" s="34"/>
      <c r="D68" s="42">
        <f>34853359.71+28227538.93</f>
        <v>63080898.640000001</v>
      </c>
      <c r="E68" s="37"/>
      <c r="F68" s="37"/>
      <c r="G68" s="37"/>
      <c r="H68" s="37"/>
      <c r="I68" s="37"/>
      <c r="J68" s="37"/>
      <c r="K68" s="37">
        <v>20432921.66</v>
      </c>
      <c r="L68" s="37">
        <v>3968948.8</v>
      </c>
      <c r="M68" s="76">
        <f t="shared" ref="M68:M91" si="12">SUM(E68:L68)</f>
        <v>24401870.460000001</v>
      </c>
    </row>
    <row r="69" spans="2:13" x14ac:dyDescent="0.3">
      <c r="B69" s="87" t="s">
        <v>59</v>
      </c>
      <c r="C69" s="34">
        <f>17452628.55+55377972.75+29900.71</f>
        <v>72860502.00999999</v>
      </c>
      <c r="D69" s="55">
        <f>281862984.98+169087846.21-0.5</f>
        <v>450950830.69000006</v>
      </c>
      <c r="E69" s="56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214714380.51999998</v>
      </c>
      <c r="L69" s="37">
        <v>21960006.75</v>
      </c>
      <c r="M69" s="76">
        <f t="shared" si="12"/>
        <v>236674387.26999998</v>
      </c>
    </row>
    <row r="70" spans="2:13" ht="24" hidden="1" x14ac:dyDescent="0.3">
      <c r="B70" s="87" t="s">
        <v>60</v>
      </c>
      <c r="C70" s="34"/>
      <c r="D70" s="34"/>
      <c r="E70" s="37"/>
      <c r="F70" s="37"/>
      <c r="G70" s="37"/>
      <c r="H70" s="37"/>
      <c r="I70" s="37"/>
      <c r="J70" s="37"/>
      <c r="K70" s="37"/>
      <c r="L70" s="37"/>
      <c r="M70" s="76">
        <f t="shared" si="12"/>
        <v>0</v>
      </c>
    </row>
    <row r="71" spans="2:13" ht="48" hidden="1" x14ac:dyDescent="0.3">
      <c r="B71" s="87" t="s">
        <v>61</v>
      </c>
      <c r="C71" s="34"/>
      <c r="D71" s="34"/>
      <c r="E71" s="37"/>
      <c r="F71" s="37"/>
      <c r="G71" s="37"/>
      <c r="H71" s="37"/>
      <c r="I71" s="37"/>
      <c r="J71" s="37"/>
      <c r="K71" s="37"/>
      <c r="L71" s="37"/>
      <c r="M71" s="76">
        <f t="shared" si="12"/>
        <v>0</v>
      </c>
    </row>
    <row r="72" spans="2:13" ht="34.200000000000003" hidden="1" x14ac:dyDescent="0.3">
      <c r="B72" s="86" t="s">
        <v>62</v>
      </c>
      <c r="C72" s="53"/>
      <c r="D72" s="53"/>
      <c r="E72" s="40"/>
      <c r="F72" s="40"/>
      <c r="G72" s="40"/>
      <c r="H72" s="40"/>
      <c r="I72" s="40"/>
      <c r="J72" s="40"/>
      <c r="K72" s="40"/>
      <c r="L72" s="40"/>
      <c r="M72" s="76">
        <f t="shared" si="12"/>
        <v>0</v>
      </c>
    </row>
    <row r="73" spans="2:13" ht="24" hidden="1" x14ac:dyDescent="0.3">
      <c r="B73" s="87" t="s">
        <v>63</v>
      </c>
      <c r="C73" s="34"/>
      <c r="D73" s="34"/>
      <c r="E73" s="37"/>
      <c r="F73" s="37"/>
      <c r="G73" s="37"/>
      <c r="H73" s="37"/>
      <c r="I73" s="37"/>
      <c r="J73" s="37"/>
      <c r="K73" s="37"/>
      <c r="L73" s="37"/>
      <c r="M73" s="76">
        <f t="shared" si="12"/>
        <v>0</v>
      </c>
    </row>
    <row r="74" spans="2:13" ht="36" hidden="1" x14ac:dyDescent="0.3">
      <c r="B74" s="87" t="s">
        <v>64</v>
      </c>
      <c r="C74" s="34"/>
      <c r="D74" s="34"/>
      <c r="E74" s="37"/>
      <c r="F74" s="37"/>
      <c r="G74" s="37"/>
      <c r="H74" s="37"/>
      <c r="I74" s="37"/>
      <c r="J74" s="37"/>
      <c r="K74" s="37"/>
      <c r="L74" s="37"/>
      <c r="M74" s="76">
        <f t="shared" si="12"/>
        <v>0</v>
      </c>
    </row>
    <row r="75" spans="2:13" hidden="1" x14ac:dyDescent="0.3">
      <c r="B75" s="86" t="s">
        <v>65</v>
      </c>
      <c r="C75" s="53"/>
      <c r="D75" s="53"/>
      <c r="E75" s="40"/>
      <c r="F75" s="40"/>
      <c r="G75" s="40"/>
      <c r="H75" s="40"/>
      <c r="I75" s="40"/>
      <c r="J75" s="40"/>
      <c r="K75" s="40"/>
      <c r="L75" s="40"/>
      <c r="M75" s="76">
        <f t="shared" si="12"/>
        <v>0</v>
      </c>
    </row>
    <row r="76" spans="2:13" ht="24" hidden="1" x14ac:dyDescent="0.3">
      <c r="B76" s="87" t="s">
        <v>66</v>
      </c>
      <c r="C76" s="34"/>
      <c r="D76" s="34"/>
      <c r="E76" s="37"/>
      <c r="F76" s="37"/>
      <c r="G76" s="37"/>
      <c r="H76" s="37"/>
      <c r="I76" s="37"/>
      <c r="J76" s="37"/>
      <c r="K76" s="37"/>
      <c r="L76" s="37"/>
      <c r="M76" s="76">
        <f t="shared" si="12"/>
        <v>0</v>
      </c>
    </row>
    <row r="77" spans="2:13" ht="24" hidden="1" x14ac:dyDescent="0.3">
      <c r="B77" s="87" t="s">
        <v>67</v>
      </c>
      <c r="C77" s="34"/>
      <c r="D77" s="34"/>
      <c r="E77" s="37"/>
      <c r="F77" s="37"/>
      <c r="G77" s="37"/>
      <c r="H77" s="37"/>
      <c r="I77" s="37"/>
      <c r="J77" s="37"/>
      <c r="K77" s="37"/>
      <c r="L77" s="37"/>
      <c r="M77" s="76">
        <f t="shared" si="12"/>
        <v>0</v>
      </c>
    </row>
    <row r="78" spans="2:13" ht="36" hidden="1" x14ac:dyDescent="0.3">
      <c r="B78" s="87" t="s">
        <v>68</v>
      </c>
      <c r="C78" s="34"/>
      <c r="D78" s="34"/>
      <c r="E78" s="37"/>
      <c r="F78" s="37"/>
      <c r="G78" s="37"/>
      <c r="H78" s="37"/>
      <c r="I78" s="37"/>
      <c r="J78" s="37"/>
      <c r="K78" s="37"/>
      <c r="L78" s="37"/>
      <c r="M78" s="76">
        <f t="shared" si="12"/>
        <v>0</v>
      </c>
    </row>
    <row r="79" spans="2:13" x14ac:dyDescent="0.3">
      <c r="B79" s="90" t="s">
        <v>35</v>
      </c>
      <c r="C79" s="52"/>
      <c r="D79" s="52"/>
      <c r="E79" s="57"/>
      <c r="F79" s="57"/>
      <c r="G79" s="57"/>
      <c r="H79" s="57"/>
      <c r="I79" s="57"/>
      <c r="J79" s="57"/>
      <c r="K79" s="57"/>
      <c r="L79" s="57"/>
      <c r="M79" s="76">
        <f t="shared" si="12"/>
        <v>0</v>
      </c>
    </row>
    <row r="80" spans="2:13" hidden="1" x14ac:dyDescent="0.3">
      <c r="B80" s="86" t="s">
        <v>69</v>
      </c>
      <c r="C80" s="58"/>
      <c r="D80" s="58"/>
      <c r="E80" s="59"/>
      <c r="F80" s="59"/>
      <c r="G80" s="59"/>
      <c r="H80" s="59"/>
      <c r="I80" s="59"/>
      <c r="J80" s="59"/>
      <c r="K80" s="60"/>
      <c r="L80" s="60"/>
      <c r="M80" s="76">
        <f t="shared" si="12"/>
        <v>0</v>
      </c>
    </row>
    <row r="81" spans="2:13" ht="22.8" hidden="1" x14ac:dyDescent="0.3">
      <c r="B81" s="86" t="s">
        <v>70</v>
      </c>
      <c r="C81" s="53"/>
      <c r="D81" s="53"/>
      <c r="E81" s="61"/>
      <c r="F81" s="61"/>
      <c r="G81" s="61"/>
      <c r="H81" s="59"/>
      <c r="I81" s="59"/>
      <c r="J81" s="59"/>
      <c r="K81" s="59"/>
      <c r="L81" s="59"/>
      <c r="M81" s="76">
        <f t="shared" si="12"/>
        <v>0</v>
      </c>
    </row>
    <row r="82" spans="2:13" ht="24" hidden="1" x14ac:dyDescent="0.3">
      <c r="B82" s="87" t="s">
        <v>71</v>
      </c>
      <c r="C82" s="34"/>
      <c r="D82" s="34"/>
      <c r="E82" s="62"/>
      <c r="F82" s="62"/>
      <c r="G82" s="62"/>
      <c r="H82" s="37"/>
      <c r="I82" s="37"/>
      <c r="J82" s="37"/>
      <c r="K82" s="37"/>
      <c r="L82" s="37"/>
      <c r="M82" s="76">
        <f t="shared" si="12"/>
        <v>0</v>
      </c>
    </row>
    <row r="83" spans="2:13" ht="24" hidden="1" x14ac:dyDescent="0.3">
      <c r="B83" s="87" t="s">
        <v>72</v>
      </c>
      <c r="C83" s="34"/>
      <c r="D83" s="34"/>
      <c r="E83" s="62"/>
      <c r="F83" s="62"/>
      <c r="G83" s="62"/>
      <c r="H83" s="37"/>
      <c r="I83" s="37"/>
      <c r="J83" s="37"/>
      <c r="K83" s="37"/>
      <c r="L83" s="37"/>
      <c r="M83" s="76">
        <f t="shared" si="12"/>
        <v>0</v>
      </c>
    </row>
    <row r="84" spans="2:13" hidden="1" x14ac:dyDescent="0.3">
      <c r="B84" s="86" t="s">
        <v>73</v>
      </c>
      <c r="C84" s="53"/>
      <c r="D84" s="53"/>
      <c r="E84" s="61"/>
      <c r="F84" s="61"/>
      <c r="G84" s="61"/>
      <c r="H84" s="59"/>
      <c r="I84" s="59"/>
      <c r="J84" s="59"/>
      <c r="K84" s="59"/>
      <c r="L84" s="59"/>
      <c r="M84" s="76">
        <f t="shared" si="12"/>
        <v>0</v>
      </c>
    </row>
    <row r="85" spans="2:13" ht="24" hidden="1" x14ac:dyDescent="0.3">
      <c r="B85" s="87" t="s">
        <v>74</v>
      </c>
      <c r="C85" s="34"/>
      <c r="D85" s="34"/>
      <c r="E85" s="62"/>
      <c r="F85" s="62"/>
      <c r="G85" s="62"/>
      <c r="H85" s="37"/>
      <c r="I85" s="37"/>
      <c r="J85" s="37"/>
      <c r="K85" s="37"/>
      <c r="L85" s="37"/>
      <c r="M85" s="76">
        <f t="shared" si="12"/>
        <v>0</v>
      </c>
    </row>
    <row r="86" spans="2:13" ht="24" hidden="1" x14ac:dyDescent="0.3">
      <c r="B86" s="87" t="s">
        <v>75</v>
      </c>
      <c r="C86" s="34"/>
      <c r="D86" s="34"/>
      <c r="E86" s="62"/>
      <c r="F86" s="62"/>
      <c r="G86" s="62"/>
      <c r="H86" s="37"/>
      <c r="I86" s="37"/>
      <c r="J86" s="37"/>
      <c r="K86" s="37"/>
      <c r="L86" s="37"/>
      <c r="M86" s="76">
        <f t="shared" si="12"/>
        <v>0</v>
      </c>
    </row>
    <row r="87" spans="2:13" ht="22.8" hidden="1" x14ac:dyDescent="0.3">
      <c r="B87" s="86" t="s">
        <v>76</v>
      </c>
      <c r="C87" s="53"/>
      <c r="D87" s="53"/>
      <c r="E87" s="61"/>
      <c r="F87" s="61"/>
      <c r="G87" s="61"/>
      <c r="H87" s="59"/>
      <c r="I87" s="59"/>
      <c r="J87" s="59"/>
      <c r="K87" s="59"/>
      <c r="L87" s="59"/>
      <c r="M87" s="76">
        <f t="shared" si="12"/>
        <v>0</v>
      </c>
    </row>
    <row r="88" spans="2:13" ht="24" hidden="1" x14ac:dyDescent="0.3">
      <c r="B88" s="87" t="s">
        <v>77</v>
      </c>
      <c r="C88" s="34"/>
      <c r="D88" s="34"/>
      <c r="E88" s="62"/>
      <c r="F88" s="62"/>
      <c r="G88" s="62"/>
      <c r="H88" s="37"/>
      <c r="I88" s="37"/>
      <c r="J88" s="37"/>
      <c r="K88" s="37"/>
      <c r="L88" s="37"/>
      <c r="M88" s="76">
        <f t="shared" si="12"/>
        <v>0</v>
      </c>
    </row>
    <row r="89" spans="2:13" ht="22.8" hidden="1" x14ac:dyDescent="0.3">
      <c r="B89" s="90" t="s">
        <v>78</v>
      </c>
      <c r="C89" s="53"/>
      <c r="D89" s="53"/>
      <c r="E89" s="63"/>
      <c r="F89" s="63"/>
      <c r="G89" s="63"/>
      <c r="H89" s="63"/>
      <c r="I89" s="63"/>
      <c r="J89" s="63"/>
      <c r="K89" s="63"/>
      <c r="L89" s="63"/>
      <c r="M89" s="76">
        <f t="shared" si="12"/>
        <v>0</v>
      </c>
    </row>
    <row r="90" spans="2:13" hidden="1" x14ac:dyDescent="0.3">
      <c r="B90" s="91"/>
      <c r="C90" s="41"/>
      <c r="D90" s="41"/>
      <c r="E90" s="39"/>
      <c r="F90" s="39"/>
      <c r="G90" s="39"/>
      <c r="H90" s="39"/>
      <c r="I90" s="39"/>
      <c r="J90" s="39"/>
      <c r="K90" s="39"/>
      <c r="L90" s="39"/>
      <c r="M90" s="76">
        <f t="shared" si="12"/>
        <v>0</v>
      </c>
    </row>
    <row r="91" spans="2:13" ht="22.8" x14ac:dyDescent="0.3">
      <c r="B91" s="90" t="s">
        <v>79</v>
      </c>
      <c r="C91" s="57">
        <f>+C15+C21+C31+C57+C67+C72+C75+C79+C80+C81+C84+C87+C89</f>
        <v>405743607.5</v>
      </c>
      <c r="D91" s="57">
        <f>+D15+D21+D31+D57+D67+D72+D75+D79+D80+D81+D84+D87+D89</f>
        <v>543533860</v>
      </c>
      <c r="E91" s="57">
        <f>+E15+E21+E31+E57+E67+E72+E75+E79+E80+E81+E84+E87+E89</f>
        <v>5530040.8099999996</v>
      </c>
      <c r="F91" s="57">
        <f t="shared" ref="F91:L91" si="13">+F15+F21+F31+F57+F67+F72+F75+F79+F80+F81+F84+F87+F89</f>
        <v>18196313.830000002</v>
      </c>
      <c r="G91" s="57">
        <f t="shared" si="13"/>
        <v>24132720.849999998</v>
      </c>
      <c r="H91" s="57">
        <f t="shared" si="13"/>
        <v>14965998.810000001</v>
      </c>
      <c r="I91" s="57">
        <f t="shared" si="13"/>
        <v>15649532.52</v>
      </c>
      <c r="J91" s="57">
        <f t="shared" si="13"/>
        <v>12330773.390000001</v>
      </c>
      <c r="K91" s="57">
        <f t="shared" si="13"/>
        <v>263716189.83999997</v>
      </c>
      <c r="L91" s="57">
        <f t="shared" si="13"/>
        <v>50776491.159999996</v>
      </c>
      <c r="M91" s="76">
        <f t="shared" si="12"/>
        <v>405298061.20999992</v>
      </c>
    </row>
    <row r="92" spans="2:13" x14ac:dyDescent="0.3">
      <c r="B92" s="16" t="s">
        <v>82</v>
      </c>
      <c r="C92" s="64"/>
      <c r="D92" s="65"/>
      <c r="E92" s="65"/>
      <c r="F92" s="65"/>
      <c r="G92" s="65"/>
      <c r="H92" s="65"/>
      <c r="I92" s="65"/>
      <c r="J92" s="65"/>
      <c r="K92" s="65"/>
      <c r="L92" s="65"/>
      <c r="M92" s="80"/>
    </row>
    <row r="93" spans="2:13" x14ac:dyDescent="0.3">
      <c r="B93" s="142" t="s">
        <v>88</v>
      </c>
      <c r="C93" s="143"/>
      <c r="D93" s="143"/>
      <c r="E93" s="143"/>
      <c r="F93" s="143"/>
      <c r="G93" s="143"/>
      <c r="H93" s="143"/>
      <c r="I93" s="143"/>
      <c r="J93" s="143"/>
      <c r="K93" s="65"/>
      <c r="L93" s="65"/>
      <c r="M93" s="80"/>
    </row>
    <row r="94" spans="2:13" x14ac:dyDescent="0.3">
      <c r="B94" s="142" t="s">
        <v>142</v>
      </c>
      <c r="C94" s="143"/>
      <c r="D94" s="143"/>
      <c r="E94" s="143"/>
      <c r="F94" s="143"/>
      <c r="G94" s="143"/>
      <c r="H94" s="143"/>
      <c r="I94" s="143"/>
      <c r="J94" s="143"/>
      <c r="K94" s="65"/>
      <c r="L94" s="65"/>
      <c r="M94" s="80"/>
    </row>
    <row r="95" spans="2:13" x14ac:dyDescent="0.3">
      <c r="B95" s="139" t="s">
        <v>86</v>
      </c>
      <c r="C95" s="140"/>
      <c r="D95" s="140"/>
      <c r="E95" s="140"/>
      <c r="F95" s="140"/>
      <c r="G95" s="140"/>
      <c r="H95" s="140"/>
      <c r="I95" s="140"/>
      <c r="J95" s="140"/>
      <c r="K95" s="65"/>
      <c r="L95" s="65"/>
      <c r="M95" s="80"/>
    </row>
    <row r="96" spans="2:13" x14ac:dyDescent="0.3">
      <c r="B96" s="142" t="s">
        <v>87</v>
      </c>
      <c r="C96" s="143"/>
      <c r="D96" s="143"/>
      <c r="E96" s="143"/>
      <c r="F96" s="143"/>
      <c r="G96" s="143"/>
      <c r="H96" s="143"/>
      <c r="I96" s="143"/>
      <c r="J96" s="143"/>
      <c r="M96" s="74"/>
    </row>
    <row r="97" spans="2:13" x14ac:dyDescent="0.3">
      <c r="B97" s="135" t="s">
        <v>85</v>
      </c>
      <c r="C97" s="136"/>
      <c r="D97" s="136"/>
      <c r="E97" s="136"/>
      <c r="F97" s="136"/>
      <c r="G97" s="136"/>
      <c r="H97" s="136"/>
      <c r="I97" s="136"/>
      <c r="J97" s="136"/>
      <c r="M97" s="74"/>
    </row>
    <row r="98" spans="2:13" x14ac:dyDescent="0.3">
      <c r="B98" s="16"/>
      <c r="M98" s="74"/>
    </row>
    <row r="99" spans="2:13" x14ac:dyDescent="0.3">
      <c r="B99" s="16"/>
      <c r="M99" s="74"/>
    </row>
    <row r="100" spans="2:13" x14ac:dyDescent="0.3">
      <c r="B100" s="16"/>
      <c r="M100" s="74"/>
    </row>
    <row r="101" spans="2:13" x14ac:dyDescent="0.3">
      <c r="B101" s="16"/>
      <c r="M101" s="74"/>
    </row>
    <row r="102" spans="2:13" x14ac:dyDescent="0.3">
      <c r="B102" s="16"/>
      <c r="M102" s="74"/>
    </row>
    <row r="103" spans="2:13" x14ac:dyDescent="0.3">
      <c r="B103" s="26" t="s">
        <v>123</v>
      </c>
      <c r="M103" s="74"/>
    </row>
    <row r="104" spans="2:13" x14ac:dyDescent="0.3">
      <c r="B104" s="26" t="s">
        <v>122</v>
      </c>
      <c r="M104" s="74"/>
    </row>
    <row r="105" spans="2:13" x14ac:dyDescent="0.3">
      <c r="B105" s="16" t="s">
        <v>124</v>
      </c>
      <c r="M105" s="74"/>
    </row>
    <row r="106" spans="2:13" x14ac:dyDescent="0.3">
      <c r="B106" s="16"/>
      <c r="M106" s="74"/>
    </row>
    <row r="107" spans="2:13" ht="15" thickBot="1" x14ac:dyDescent="0.35"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81"/>
    </row>
  </sheetData>
  <mergeCells count="11">
    <mergeCell ref="B93:J93"/>
    <mergeCell ref="B94:J94"/>
    <mergeCell ref="B95:J95"/>
    <mergeCell ref="B96:J96"/>
    <mergeCell ref="B97:J97"/>
    <mergeCell ref="E12:I12"/>
    <mergeCell ref="B8:C8"/>
    <mergeCell ref="B9:C9"/>
    <mergeCell ref="B10:C10"/>
    <mergeCell ref="B11:C11"/>
    <mergeCell ref="B12:C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ASIGNACION Presupuesto</vt:lpstr>
      <vt:lpstr>EJEC-ENERO</vt:lpstr>
      <vt:lpstr>EJEC-FEB</vt:lpstr>
      <vt:lpstr>EJEC-MARZ</vt:lpstr>
      <vt:lpstr>EJEC-ABRIL</vt:lpstr>
      <vt:lpstr>EJEC-MAYO</vt:lpstr>
      <vt:lpstr>EJEC-JUNIO</vt:lpstr>
      <vt:lpstr>EJEC-JULIO</vt:lpstr>
      <vt:lpstr>EJEC-AGOSTO</vt:lpstr>
      <vt:lpstr>EJEC-SEPT</vt:lpstr>
      <vt:lpstr>EJEC-OCT</vt:lpstr>
      <vt:lpstr>EJEC-NOV</vt:lpstr>
      <vt:lpstr>EJEC-DIC</vt:lpstr>
      <vt:lpstr>Hoja1</vt:lpstr>
      <vt:lpstr>'ASIGNACION Presupuesto'!Títulos_a_imprimir</vt:lpstr>
      <vt:lpstr>'EJEC-ABRIL'!Títulos_a_imprimir</vt:lpstr>
      <vt:lpstr>'EJEC-AGOSTO'!Títulos_a_imprimir</vt:lpstr>
      <vt:lpstr>'EJEC-DIC'!Títulos_a_imprimir</vt:lpstr>
      <vt:lpstr>'EJEC-ENERO'!Títulos_a_imprimir</vt:lpstr>
      <vt:lpstr>'EJEC-FEB'!Títulos_a_imprimir</vt:lpstr>
      <vt:lpstr>'EJEC-JULIO'!Títulos_a_imprimir</vt:lpstr>
      <vt:lpstr>'EJEC-JUNIO'!Títulos_a_imprimir</vt:lpstr>
      <vt:lpstr>'EJEC-MARZ'!Títulos_a_imprimir</vt:lpstr>
      <vt:lpstr>'EJEC-MAYO'!Títulos_a_imprimir</vt:lpstr>
      <vt:lpstr>'EJEC-NOV'!Títulos_a_imprimir</vt:lpstr>
      <vt:lpstr>'EJEC-OCT'!Títulos_a_imprimir</vt:lpstr>
      <vt:lpstr>'EJEC-SEPT'!Títulos_a_imprimir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Daniel Quiñones</cp:lastModifiedBy>
  <cp:lastPrinted>2025-01-28T14:09:13Z</cp:lastPrinted>
  <dcterms:created xsi:type="dcterms:W3CDTF">2018-04-17T18:57:16Z</dcterms:created>
  <dcterms:modified xsi:type="dcterms:W3CDTF">2025-01-28T19:34:46Z</dcterms:modified>
</cp:coreProperties>
</file>