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aylordRafaelDiazCru\Desktop\"/>
    </mc:Choice>
  </mc:AlternateContent>
  <xr:revisionPtr revIDLastSave="0" documentId="13_ncr:1_{07594C35-2B5F-40B0-827F-DC1CCC912D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Presupuesto" sheetId="2" r:id="rId1"/>
    <sheet name="Hoja1" sheetId="3" r:id="rId2"/>
  </sheets>
  <definedNames>
    <definedName name="_xlnm.Print_Area" localSheetId="0">'Plantilla Presupuesto'!$A$2:$C$106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2" l="1"/>
  <c r="C57" i="2"/>
  <c r="C68" i="2"/>
  <c r="C28" i="2"/>
  <c r="C27" i="2"/>
  <c r="C15" i="2"/>
  <c r="D44" i="3"/>
  <c r="E44" i="3"/>
  <c r="F44" i="3"/>
  <c r="G44" i="3"/>
  <c r="H44" i="3"/>
  <c r="I44" i="3"/>
  <c r="K44" i="3"/>
  <c r="B44" i="3"/>
  <c r="C25" i="2"/>
  <c r="K30" i="3"/>
  <c r="J30" i="3"/>
  <c r="I30" i="3"/>
  <c r="H30" i="3"/>
  <c r="G30" i="3"/>
  <c r="F30" i="3"/>
  <c r="E30" i="3"/>
  <c r="D30" i="3" l="1"/>
  <c r="B30" i="3"/>
  <c r="C19" i="2"/>
  <c r="E13" i="3"/>
  <c r="D13" i="3"/>
  <c r="B13" i="3"/>
  <c r="C22" i="2"/>
  <c r="C21" i="2"/>
  <c r="C36" i="2"/>
  <c r="C32" i="2"/>
  <c r="C16" i="2"/>
  <c r="C67" i="2"/>
  <c r="C66" i="2" s="1"/>
  <c r="B67" i="2"/>
  <c r="C33" i="2"/>
  <c r="C29" i="2"/>
  <c r="C61" i="2"/>
  <c r="C37" i="2"/>
  <c r="C35" i="2"/>
  <c r="C31" i="2"/>
  <c r="C23" i="2"/>
  <c r="B57" i="2"/>
  <c r="B68" i="2"/>
  <c r="B28" i="2"/>
  <c r="B15" i="2"/>
  <c r="B60" i="2"/>
  <c r="B24" i="2"/>
  <c r="B19" i="2"/>
  <c r="B16" i="2"/>
  <c r="C40" i="2"/>
  <c r="B40" i="2"/>
  <c r="B20" i="2" l="1"/>
  <c r="B66" i="2"/>
  <c r="C56" i="2"/>
  <c r="C30" i="2"/>
  <c r="C20" i="2"/>
  <c r="C14" i="2"/>
  <c r="B30" i="2"/>
  <c r="C13" i="2" l="1"/>
  <c r="B56" i="2"/>
  <c r="B14" i="2"/>
  <c r="B13" i="2" l="1"/>
  <c r="C78" i="2"/>
  <c r="C90" i="2" s="1"/>
  <c r="B78" i="2" l="1"/>
  <c r="B9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<sst xmlns="http://schemas.openxmlformats.org/spreadsheetml/2006/main" count="116" uniqueCount="116">
  <si>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</si>
  <si>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</si>
  <si>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</si>
  <si>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</si>
  <si>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</si>
  <si>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</si>
  <si>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</si>
  <si>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</si>
  <si>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</si>
  <si>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</si>
  <si>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</si>
  <si>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</si>
  <si>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</si>
  <si>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</si>
  <si>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</si>
  <si>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</si>
  <si>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</si>
  <si>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</si>
  <si>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</si>
  <si>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</si>
  <si>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</si>
  <si>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</si>
  <si>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</si>
  <si>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</si>
  <si>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</si>
  <si>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</si>
  <si>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</si>
  <si>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</si>
  <si>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</si>
  <si>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</si>
  <si>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</si>
  <si>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</si>
  <si>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</si>
  <si>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</si>
  <si>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</si>
  <si>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</si>
  <si>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</si>
  <si>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</si>
  <si>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</si>
  <si>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</si>
  <si>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</si>
  <si>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</si>
  <si>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</si>
  <si>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</si>
  <si>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</si>
  <si>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</si>
  <si>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</si>
  <si>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</si>
  <si>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</si>
  <si>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</si>
  <si>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</si>
  <si>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</si>
  <si>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</si>
  <si>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</si>
  <si>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</si>
  <si>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</si>
  <si>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</si>
  <si>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</si>
  <si>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</si>
  <si>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</si>
  <si>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</si>
  <si>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</si>
  <si>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</si>
  <si>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</si>
  <si>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</si>
  <si>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</si>
  <si>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</si>
  <si>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</si>
  <si>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</si>
  <si>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</si>
  <si>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</si>
  <si>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</si>
  <si>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</si>
  <si>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</si>
  <si>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</si>
  <si>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</si>
  <si>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</si>
  <si>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</si>
  <si>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</si>
  <si>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</si>
  <si>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</si>
  <si>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</si>
  <si>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t>un presupuesto complementario.</t>
  </si>
  <si>
    <t>cumplido los requisitos administrativos dispuestos por el reglamento de la presente Ley.</t>
  </si>
  <si>
    <t xml:space="preserve">de obras, bienes y servicios oportunmente contratados o, en los casos de gastos sin contrapretación, por haberse </t>
  </si>
  <si>
    <t>Unidad Ejecutada para la Readecuacion de Barrios y Entornos</t>
  </si>
  <si>
    <t>AÑO 2023</t>
  </si>
  <si>
    <t xml:space="preserve">                                      </t>
  </si>
  <si>
    <t>2.2.1</t>
  </si>
  <si>
    <t xml:space="preserve">2.2.2 </t>
  </si>
  <si>
    <t>2.2.3</t>
  </si>
  <si>
    <t>2.2.4</t>
  </si>
  <si>
    <t>2.2.5</t>
  </si>
  <si>
    <t xml:space="preserve">2.1.5 </t>
  </si>
  <si>
    <t xml:space="preserve">2.1.1  </t>
  </si>
  <si>
    <t xml:space="preserve">2.1.2  </t>
  </si>
  <si>
    <t>2.2.6</t>
  </si>
  <si>
    <t>2.2.7</t>
  </si>
  <si>
    <t>2.2.8</t>
  </si>
  <si>
    <t>2.2.9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</si>
  <si>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</si>
  <si>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</si>
  <si>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</si>
  <si>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</si>
  <si>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</si>
  <si>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</si>
  <si>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</si>
  <si>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</si>
  <si>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</si>
  <si>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 xml:space="preserve">Presupuesto de Gastos y Aplicaciones Financieras </t>
  </si>
  <si>
    <t xml:space="preserve">                                                  Elaborado por                                                           Revisado por                                                           Aprobado por                         </t>
  </si>
  <si>
    <t xml:space="preserve">                                             Yovanny  De La Rosa                                           Gaylord Rafael Diaz                                                      Daniel Quiñones</t>
  </si>
  <si>
    <t xml:space="preserve">                                                      Contador                                                         Asesor Financiero                                                     Director Financiero</t>
  </si>
  <si>
    <r>
      <rPr>
        <b/>
        <sz val="11"/>
        <color theme="1"/>
        <rFont val="Gotham"/>
      </rPr>
      <t>Presupuesto aprobado</t>
    </r>
    <r>
      <rPr>
        <sz val="11"/>
        <color theme="1"/>
        <rFont val="Gotham"/>
      </rPr>
      <t>: Se refiere al prepuesto aprobado en Ley de Prespuesto General del Estado</t>
    </r>
  </si>
  <si>
    <r>
      <rPr>
        <b/>
        <sz val="11"/>
        <color theme="1"/>
        <rFont val="Gotham"/>
      </rPr>
      <t>Presupuesto modificado</t>
    </r>
    <r>
      <rPr>
        <sz val="11"/>
        <color theme="1"/>
        <rFont val="Gotham"/>
      </rPr>
      <t xml:space="preserve">: Se refiere al prespuesto aprobado en caso de que el Congreso Nacional apruebe </t>
    </r>
  </si>
  <si>
    <r>
      <t xml:space="preserve">Total devengado: </t>
    </r>
    <r>
      <rPr>
        <sz val="11"/>
        <color theme="1"/>
        <rFont val="Gotham"/>
      </rPr>
      <t>Son los recursos financieros que surge con la obligacion de pago por la recepción de conformidad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</si>
</sst>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Gotham"/>
    </font>
    <font>
      <b/>
      <sz val="14"/>
      <color theme="1"/>
      <name val="Gotham"/>
    </font>
    <font>
      <b/>
      <sz val="12"/>
      <color theme="1"/>
      <name val="Gotham"/>
    </font>
    <font>
      <sz val="12"/>
      <color theme="1"/>
      <name val="Gotham"/>
    </font>
    <font>
      <b/>
      <sz val="11"/>
      <color theme="1"/>
      <name val="Gotham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3" xfId="0" applyBorder="1"/>
    <xf numFmtId="0" fontId="2" fillId="0" borderId="3" xfId="0" applyFont="1" applyBorder="1"/>
    <xf numFmtId="0" fontId="3" fillId="0" borderId="3" xfId="0" applyFont="1" applyBorder="1"/>
    <xf numFmtId="43" fontId="3" fillId="0" borderId="3" xfId="1" applyFont="1" applyBorder="1"/>
    <xf numFmtId="43" fontId="2" fillId="0" borderId="3" xfId="1" applyFont="1" applyBorder="1"/>
    <xf numFmtId="0" fontId="2" fillId="4" borderId="3" xfId="0" applyFont="1" applyFill="1" applyBorder="1"/>
    <xf numFmtId="0" fontId="0" fillId="6" borderId="3" xfId="0" applyFill="1" applyBorder="1"/>
    <xf numFmtId="0" fontId="2" fillId="4" borderId="3" xfId="0" applyFont="1" applyFill="1" applyBorder="1" applyAlignment="1">
      <alignment horizontal="center"/>
    </xf>
    <xf numFmtId="43" fontId="2" fillId="0" borderId="3" xfId="0" applyNumberFormat="1" applyFont="1" applyBorder="1"/>
    <xf numFmtId="43" fontId="2" fillId="6" borderId="3" xfId="0" applyNumberFormat="1" applyFont="1" applyFill="1" applyBorder="1" applyAlignment="1">
      <alignment horizontal="center" vertical="center"/>
    </xf>
    <xf numFmtId="43" fontId="2" fillId="6" borderId="3" xfId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43" fontId="3" fillId="0" borderId="3" xfId="0" applyNumberFormat="1" applyFont="1" applyBorder="1"/>
    <xf numFmtId="0" fontId="0" fillId="4" borderId="3" xfId="0" applyFill="1" applyBorder="1"/>
    <xf numFmtId="43" fontId="2" fillId="6" borderId="3" xfId="0" applyNumberFormat="1" applyFont="1" applyFill="1" applyBorder="1"/>
    <xf numFmtId="43" fontId="2" fillId="6" borderId="3" xfId="1" applyFont="1" applyFill="1" applyBorder="1"/>
    <xf numFmtId="43" fontId="4" fillId="5" borderId="3" xfId="1" applyFont="1" applyFill="1" applyBorder="1" applyAlignment="1">
      <alignment horizontal="right" vertical="top" indent="3" shrinkToFi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3" fontId="9" fillId="0" borderId="5" xfId="1" applyFont="1" applyBorder="1" applyAlignment="1">
      <alignment horizontal="left" vertical="center" wrapText="1"/>
    </xf>
    <xf numFmtId="43" fontId="5" fillId="0" borderId="0" xfId="1" applyFont="1"/>
    <xf numFmtId="0" fontId="9" fillId="0" borderId="0" xfId="0" applyFont="1" applyAlignment="1">
      <alignment horizontal="left" vertical="center" wrapText="1"/>
    </xf>
    <xf numFmtId="43" fontId="9" fillId="0" borderId="8" xfId="1" applyFont="1" applyBorder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164" fontId="5" fillId="0" borderId="3" xfId="0" applyNumberFormat="1" applyFont="1" applyBorder="1" applyAlignment="1">
      <alignment vertical="center" wrapText="1"/>
    </xf>
    <xf numFmtId="43" fontId="5" fillId="0" borderId="3" xfId="0" applyNumberFormat="1" applyFont="1" applyBorder="1" applyAlignment="1">
      <alignment vertical="center" wrapText="1"/>
    </xf>
    <xf numFmtId="43" fontId="9" fillId="0" borderId="6" xfId="1" applyFont="1" applyBorder="1" applyAlignment="1">
      <alignment vertical="center" wrapText="1"/>
    </xf>
    <xf numFmtId="164" fontId="5" fillId="0" borderId="9" xfId="0" applyNumberFormat="1" applyFont="1" applyBorder="1" applyAlignment="1">
      <alignment vertical="center" wrapText="1"/>
    </xf>
    <xf numFmtId="164" fontId="5" fillId="5" borderId="3" xfId="0" applyNumberFormat="1" applyFont="1" applyFill="1" applyBorder="1" applyAlignment="1">
      <alignment vertical="center" wrapText="1"/>
    </xf>
    <xf numFmtId="43" fontId="5" fillId="5" borderId="3" xfId="0" applyNumberFormat="1" applyFont="1" applyFill="1" applyBorder="1" applyAlignment="1">
      <alignment vertical="center" wrapText="1"/>
    </xf>
    <xf numFmtId="43" fontId="5" fillId="0" borderId="3" xfId="1" applyFont="1" applyBorder="1"/>
    <xf numFmtId="0" fontId="5" fillId="0" borderId="3" xfId="0" applyFont="1" applyBorder="1"/>
    <xf numFmtId="43" fontId="5" fillId="0" borderId="6" xfId="1" applyFont="1" applyBorder="1" applyAlignment="1">
      <alignment vertical="center" wrapText="1"/>
    </xf>
    <xf numFmtId="43" fontId="5" fillId="0" borderId="7" xfId="1" applyFont="1" applyBorder="1"/>
    <xf numFmtId="43" fontId="9" fillId="0" borderId="7" xfId="1" applyFont="1" applyBorder="1"/>
    <xf numFmtId="43" fontId="5" fillId="0" borderId="3" xfId="0" applyNumberFormat="1" applyFont="1" applyBorder="1"/>
    <xf numFmtId="0" fontId="9" fillId="2" borderId="2" xfId="0" applyFont="1" applyFill="1" applyBorder="1" applyAlignment="1">
      <alignment horizontal="left" vertical="center" wrapText="1"/>
    </xf>
    <xf numFmtId="164" fontId="9" fillId="0" borderId="3" xfId="0" applyNumberFormat="1" applyFont="1" applyBorder="1" applyAlignment="1">
      <alignment vertical="center" wrapText="1"/>
    </xf>
    <xf numFmtId="0" fontId="5" fillId="0" borderId="4" xfId="0" applyFont="1" applyBorder="1"/>
    <xf numFmtId="0" fontId="7" fillId="3" borderId="2" xfId="0" applyFont="1" applyFill="1" applyBorder="1" applyAlignment="1">
      <alignment horizontal="left" vertical="center" wrapText="1"/>
    </xf>
    <xf numFmtId="43" fontId="9" fillId="0" borderId="10" xfId="1" applyFont="1" applyBorder="1" applyAlignment="1">
      <alignment vertical="center" wrapText="1"/>
    </xf>
    <xf numFmtId="0" fontId="9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6"/>
  <sheetViews>
    <sheetView showGridLines="0" tabSelected="1" view="pageBreakPreview" topLeftCell="A72" zoomScale="60" zoomScaleNormal="100" workbookViewId="0">
      <selection activeCell="A99" sqref="A99"/>
    </sheetView>
  </sheetViews>
  <sheetFormatPr baseColWidth="10" defaultColWidth="9.109375" defaultRowHeight="13.8"/>
  <cols>
    <col min="1" max="1" width="94.33203125" style="18" customWidth="1"/>
    <col min="2" max="2" width="31.77734375" style="18" customWidth="1"/>
    <col min="3" max="3" width="32.21875" style="18" customWidth="1"/>
    <col min="4" max="4" width="16.6640625" style="18" bestFit="1" customWidth="1"/>
    <col min="5" max="16384" width="9.109375" style="18"/>
  </cols>
  <sheetData>
    <row r="1" spans="1:4" ht="10.199999999999999" hidden="1" customHeight="1"/>
    <row r="2" spans="1:4" hidden="1"/>
    <row r="3" spans="1:4" hidden="1"/>
    <row r="4" spans="1:4" hidden="1"/>
    <row r="5" spans="1:4" hidden="1"/>
    <row r="6" spans="1:4" hidden="1"/>
    <row r="7" spans="1:4" ht="33.6" customHeight="1">
      <c r="A7" s="18" t="e" vm="1">
        <v>#VALUE!</v>
      </c>
      <c r="B7" s="19"/>
      <c r="C7" s="19"/>
    </row>
    <row r="8" spans="1:4" s="21" customFormat="1" ht="12.6" customHeight="1">
      <c r="A8" s="20" t="s">
        <v>85</v>
      </c>
      <c r="B8" s="20"/>
      <c r="C8" s="20"/>
    </row>
    <row r="9" spans="1:4" s="21" customFormat="1" ht="13.2" customHeight="1">
      <c r="A9" s="20" t="s">
        <v>86</v>
      </c>
      <c r="B9" s="20"/>
      <c r="C9" s="20"/>
    </row>
    <row r="10" spans="1:4" s="21" customFormat="1" ht="18" customHeight="1">
      <c r="A10" s="20" t="s">
        <v>109</v>
      </c>
      <c r="B10" s="20"/>
      <c r="C10" s="20"/>
    </row>
    <row r="11" spans="1:4" s="21" customFormat="1" ht="19.8" customHeight="1">
      <c r="A11" s="22" t="s">
        <v>36</v>
      </c>
      <c r="B11" s="22"/>
      <c r="C11" s="22"/>
    </row>
    <row r="12" spans="1:4" ht="14.4" customHeight="1">
      <c r="A12" s="23" t="s">
        <v>0</v>
      </c>
      <c r="B12" s="24" t="s">
        <v>37</v>
      </c>
      <c r="C12" s="24" t="s">
        <v>38</v>
      </c>
    </row>
    <row r="13" spans="1:4" ht="14.4" thickBot="1">
      <c r="A13" s="25" t="s">
        <v>1</v>
      </c>
      <c r="B13" s="26">
        <f>+B14+B20+B30+B40+B56+B66</f>
        <v>5008002151</v>
      </c>
      <c r="C13" s="26">
        <f>+C14+C20+C30+C40+C56+C66</f>
        <v>5015487707.2800007</v>
      </c>
      <c r="D13" s="27"/>
    </row>
    <row r="14" spans="1:4">
      <c r="A14" s="28" t="s">
        <v>2</v>
      </c>
      <c r="B14" s="29">
        <f>+B15+B16+B17+B18+B19</f>
        <v>177524001</v>
      </c>
      <c r="C14" s="29">
        <f>+C15+C16+C17+C18+C19</f>
        <v>200557061.71000001</v>
      </c>
    </row>
    <row r="15" spans="1:4">
      <c r="A15" s="30" t="s">
        <v>3</v>
      </c>
      <c r="B15" s="31">
        <f>54885856+75000000+8800000</f>
        <v>138685856</v>
      </c>
      <c r="C15" s="32">
        <f>50724000+18577971+4461856+437574.91+2687948.02+74740000+8921667+75000+989743</f>
        <v>161615759.93000001</v>
      </c>
    </row>
    <row r="16" spans="1:4" ht="14.4" customHeight="1">
      <c r="A16" s="30" t="s">
        <v>4</v>
      </c>
      <c r="B16" s="31">
        <f>11524000+5800000</f>
        <v>17324000</v>
      </c>
      <c r="C16" s="32">
        <f>3120000+758000+2558137.5+3444000+6060000</f>
        <v>15940137.5</v>
      </c>
    </row>
    <row r="17" spans="1:3">
      <c r="A17" s="30" t="s">
        <v>39</v>
      </c>
      <c r="B17" s="31">
        <v>0</v>
      </c>
      <c r="C17" s="31">
        <v>0</v>
      </c>
    </row>
    <row r="18" spans="1:3">
      <c r="A18" s="30" t="s">
        <v>5</v>
      </c>
      <c r="B18" s="31">
        <v>0</v>
      </c>
      <c r="C18" s="31">
        <v>0</v>
      </c>
    </row>
    <row r="19" spans="1:3" ht="14.4" thickBot="1">
      <c r="A19" s="30" t="s">
        <v>6</v>
      </c>
      <c r="B19" s="31">
        <f>7072980+6788041+6910138+742986</f>
        <v>21514145</v>
      </c>
      <c r="C19" s="32">
        <f>4017401+4371308.28+459700+6499631+6910138+742986</f>
        <v>23001164.280000001</v>
      </c>
    </row>
    <row r="20" spans="1:3" ht="14.4" thickBot="1">
      <c r="A20" s="28" t="s">
        <v>7</v>
      </c>
      <c r="B20" s="33">
        <f>SUM(B21:B29)</f>
        <v>209924387</v>
      </c>
      <c r="C20" s="33">
        <f>SUM(C21:C29)</f>
        <v>297567444.83000004</v>
      </c>
    </row>
    <row r="21" spans="1:3">
      <c r="A21" s="30" t="s">
        <v>8</v>
      </c>
      <c r="B21" s="34">
        <v>6344000</v>
      </c>
      <c r="C21" s="34">
        <f>4741124.94+490000+816875+79000</f>
        <v>6126999.9400000004</v>
      </c>
    </row>
    <row r="22" spans="1:3">
      <c r="A22" s="30" t="s">
        <v>9</v>
      </c>
      <c r="B22" s="31">
        <v>2739892</v>
      </c>
      <c r="C22" s="31">
        <f>1095357+23880+168000+5800000</f>
        <v>7087237</v>
      </c>
    </row>
    <row r="23" spans="1:3" ht="18" customHeight="1">
      <c r="A23" s="30" t="s">
        <v>10</v>
      </c>
      <c r="B23" s="31">
        <v>360000</v>
      </c>
      <c r="C23" s="31">
        <f>282500+37500</f>
        <v>320000</v>
      </c>
    </row>
    <row r="24" spans="1:3">
      <c r="A24" s="30" t="s">
        <v>11</v>
      </c>
      <c r="B24" s="31">
        <f>500000+50000000</f>
        <v>50500000</v>
      </c>
      <c r="C24" s="31">
        <v>15000000</v>
      </c>
    </row>
    <row r="25" spans="1:3">
      <c r="A25" s="30" t="s">
        <v>12</v>
      </c>
      <c r="B25" s="31">
        <v>8200000</v>
      </c>
      <c r="C25" s="35">
        <f>7723000+5200000+550000</f>
        <v>13473000</v>
      </c>
    </row>
    <row r="26" spans="1:3">
      <c r="A26" s="30" t="s">
        <v>13</v>
      </c>
      <c r="B26" s="31">
        <v>1500000</v>
      </c>
      <c r="C26" s="31">
        <v>908000</v>
      </c>
    </row>
    <row r="27" spans="1:3" ht="27.6">
      <c r="A27" s="30" t="s">
        <v>14</v>
      </c>
      <c r="B27" s="31">
        <v>10500000</v>
      </c>
      <c r="C27" s="36">
        <f>255000+472000+1335000+148700+350000+605700+400000+90000+1420000+280000+492000+558020+7739664.66</f>
        <v>14146084.66</v>
      </c>
    </row>
    <row r="28" spans="1:3" ht="12" customHeight="1">
      <c r="A28" s="30" t="s">
        <v>15</v>
      </c>
      <c r="B28" s="31">
        <f>24321000+100000000</f>
        <v>124321000</v>
      </c>
      <c r="C28" s="32">
        <f>302000+50000+5772000+2101400+1851800+30000+6130988.69+21000+15439.54+588000+10000000+65000000+50000000+11000000+2500000+80380000</f>
        <v>235742628.23000002</v>
      </c>
    </row>
    <row r="29" spans="1:3" ht="14.4" thickBot="1">
      <c r="A29" s="30" t="s">
        <v>40</v>
      </c>
      <c r="B29" s="31">
        <v>5459495</v>
      </c>
      <c r="C29" s="35">
        <f>244000+4519495</f>
        <v>4763495</v>
      </c>
    </row>
    <row r="30" spans="1:3" ht="14.4" thickBot="1">
      <c r="A30" s="28" t="s">
        <v>16</v>
      </c>
      <c r="B30" s="33">
        <f>SUM(B31:B39)</f>
        <v>16604000</v>
      </c>
      <c r="C30" s="33">
        <f>SUM(C31:C39)</f>
        <v>21372041.329999998</v>
      </c>
    </row>
    <row r="31" spans="1:3">
      <c r="A31" s="30" t="s">
        <v>17</v>
      </c>
      <c r="B31" s="31">
        <v>600000</v>
      </c>
      <c r="C31" s="31">
        <f>1009500+600+15000</f>
        <v>1025100</v>
      </c>
    </row>
    <row r="32" spans="1:3">
      <c r="A32" s="30" t="s">
        <v>18</v>
      </c>
      <c r="B32" s="31">
        <v>1400000</v>
      </c>
      <c r="C32" s="31">
        <f>24532+300000+23000</f>
        <v>347532</v>
      </c>
    </row>
    <row r="33" spans="1:3">
      <c r="A33" s="30" t="s">
        <v>19</v>
      </c>
      <c r="B33" s="31">
        <v>1100000</v>
      </c>
      <c r="C33" s="31">
        <f>474919.47+293000</f>
        <v>767919.47</v>
      </c>
    </row>
    <row r="34" spans="1:3">
      <c r="A34" s="30" t="s">
        <v>20</v>
      </c>
      <c r="B34" s="31">
        <v>200000</v>
      </c>
      <c r="C34" s="31">
        <v>134464.53</v>
      </c>
    </row>
    <row r="35" spans="1:3">
      <c r="A35" s="30" t="s">
        <v>21</v>
      </c>
      <c r="B35" s="31">
        <v>2600000</v>
      </c>
      <c r="C35" s="31">
        <f>192556+59000</f>
        <v>251556</v>
      </c>
    </row>
    <row r="36" spans="1:3">
      <c r="A36" s="30" t="s">
        <v>22</v>
      </c>
      <c r="B36" s="31">
        <v>600000</v>
      </c>
      <c r="C36" s="31">
        <f>295115+1552294.18+2000+4620000</f>
        <v>6469409.1799999997</v>
      </c>
    </row>
    <row r="37" spans="1:3">
      <c r="A37" s="30" t="s">
        <v>23</v>
      </c>
      <c r="B37" s="31">
        <v>7804000</v>
      </c>
      <c r="C37" s="31">
        <f>6004000+200000+4189+140000+140000</f>
        <v>6488189</v>
      </c>
    </row>
    <row r="38" spans="1:3">
      <c r="A38" s="30" t="s">
        <v>41</v>
      </c>
      <c r="B38" s="31">
        <v>0</v>
      </c>
      <c r="C38" s="31"/>
    </row>
    <row r="39" spans="1:3" ht="14.4" thickBot="1">
      <c r="A39" s="30" t="s">
        <v>24</v>
      </c>
      <c r="B39" s="31">
        <v>2300000</v>
      </c>
      <c r="C39" s="31">
        <f>425000+517000+3062482+205500+120000+321000+43616+188000+243873.42+156384+605015.73</f>
        <v>5887871.1500000004</v>
      </c>
    </row>
    <row r="40" spans="1:3" ht="14.4" thickBot="1">
      <c r="A40" s="28" t="s">
        <v>25</v>
      </c>
      <c r="B40" s="33">
        <f>SUM(B41:B47)</f>
        <v>1658528</v>
      </c>
      <c r="C40" s="33">
        <f>SUM(C41:C47)</f>
        <v>663528</v>
      </c>
    </row>
    <row r="41" spans="1:3">
      <c r="A41" s="30" t="s">
        <v>26</v>
      </c>
      <c r="B41" s="31">
        <v>1658528</v>
      </c>
      <c r="C41" s="37">
        <v>663528</v>
      </c>
    </row>
    <row r="42" spans="1:3">
      <c r="A42" s="30" t="s">
        <v>42</v>
      </c>
      <c r="B42" s="31"/>
      <c r="C42" s="38"/>
    </row>
    <row r="43" spans="1:3">
      <c r="A43" s="30" t="s">
        <v>43</v>
      </c>
      <c r="B43" s="31"/>
      <c r="C43" s="38"/>
    </row>
    <row r="44" spans="1:3">
      <c r="A44" s="30" t="s">
        <v>44</v>
      </c>
      <c r="B44" s="31"/>
      <c r="C44" s="38"/>
    </row>
    <row r="45" spans="1:3">
      <c r="A45" s="30" t="s">
        <v>45</v>
      </c>
      <c r="B45" s="31"/>
      <c r="C45" s="38"/>
    </row>
    <row r="46" spans="1:3">
      <c r="A46" s="30" t="s">
        <v>27</v>
      </c>
      <c r="B46" s="31"/>
      <c r="C46" s="38"/>
    </row>
    <row r="47" spans="1:3" ht="14.4" thickBot="1">
      <c r="A47" s="30" t="s">
        <v>46</v>
      </c>
      <c r="B47" s="31"/>
      <c r="C47" s="38"/>
    </row>
    <row r="48" spans="1:3" ht="14.4" thickBot="1">
      <c r="A48" s="28" t="s">
        <v>47</v>
      </c>
      <c r="B48" s="39"/>
      <c r="C48" s="40"/>
    </row>
    <row r="49" spans="1:3">
      <c r="A49" s="30" t="s">
        <v>48</v>
      </c>
      <c r="B49" s="31"/>
      <c r="C49" s="38"/>
    </row>
    <row r="50" spans="1:3">
      <c r="A50" s="30" t="s">
        <v>49</v>
      </c>
      <c r="B50" s="31"/>
      <c r="C50" s="38"/>
    </row>
    <row r="51" spans="1:3">
      <c r="A51" s="30" t="s">
        <v>50</v>
      </c>
      <c r="B51" s="31"/>
      <c r="C51" s="38"/>
    </row>
    <row r="52" spans="1:3">
      <c r="A52" s="30" t="s">
        <v>51</v>
      </c>
      <c r="B52" s="31"/>
      <c r="C52" s="38"/>
    </row>
    <row r="53" spans="1:3">
      <c r="A53" s="30" t="s">
        <v>52</v>
      </c>
      <c r="B53" s="31"/>
      <c r="C53" s="38"/>
    </row>
    <row r="54" spans="1:3">
      <c r="A54" s="30" t="s">
        <v>53</v>
      </c>
      <c r="B54" s="31"/>
      <c r="C54" s="38"/>
    </row>
    <row r="55" spans="1:3" ht="14.4" thickBot="1">
      <c r="A55" s="30" t="s">
        <v>54</v>
      </c>
      <c r="B55" s="31"/>
      <c r="C55" s="38"/>
    </row>
    <row r="56" spans="1:3" ht="14.4" thickBot="1">
      <c r="A56" s="28" t="s">
        <v>28</v>
      </c>
      <c r="B56" s="33">
        <f>SUM(B57:B65)</f>
        <v>325269800</v>
      </c>
      <c r="C56" s="33">
        <f>SUM(C57:C65)</f>
        <v>36995381.07</v>
      </c>
    </row>
    <row r="57" spans="1:3">
      <c r="A57" s="30" t="s">
        <v>29</v>
      </c>
      <c r="B57" s="32">
        <f>469800+5000000</f>
        <v>5469800</v>
      </c>
      <c r="C57" s="37">
        <f>250000+2342769.8+282231.4+4900000</f>
        <v>7775001.1999999993</v>
      </c>
    </row>
    <row r="58" spans="1:3">
      <c r="A58" s="30" t="s">
        <v>30</v>
      </c>
      <c r="B58" s="32">
        <v>800000</v>
      </c>
      <c r="C58" s="32">
        <v>2205000</v>
      </c>
    </row>
    <row r="59" spans="1:3">
      <c r="A59" s="30" t="s">
        <v>31</v>
      </c>
      <c r="B59" s="32">
        <v>3200000</v>
      </c>
      <c r="C59" s="37">
        <v>89000</v>
      </c>
    </row>
    <row r="60" spans="1:3">
      <c r="A60" s="30" t="s">
        <v>32</v>
      </c>
      <c r="B60" s="32">
        <f>10000000+5000000</f>
        <v>15000000</v>
      </c>
      <c r="C60" s="37">
        <v>41300</v>
      </c>
    </row>
    <row r="61" spans="1:3">
      <c r="A61" s="30" t="s">
        <v>33</v>
      </c>
      <c r="B61" s="31">
        <v>0</v>
      </c>
      <c r="C61" s="37">
        <f>200000+1143262.87+496817+45000</f>
        <v>1885079.87</v>
      </c>
    </row>
    <row r="62" spans="1:3">
      <c r="A62" s="30" t="s">
        <v>55</v>
      </c>
      <c r="B62" s="31"/>
      <c r="C62" s="38"/>
    </row>
    <row r="63" spans="1:3">
      <c r="A63" s="30" t="s">
        <v>56</v>
      </c>
      <c r="B63" s="31" t="s">
        <v>87</v>
      </c>
      <c r="C63" s="38"/>
    </row>
    <row r="64" spans="1:3">
      <c r="A64" s="30" t="s">
        <v>34</v>
      </c>
      <c r="B64" s="31">
        <v>0</v>
      </c>
      <c r="C64" s="38"/>
    </row>
    <row r="65" spans="1:3" ht="14.4" thickBot="1">
      <c r="A65" s="30" t="s">
        <v>57</v>
      </c>
      <c r="B65" s="31">
        <v>300800000</v>
      </c>
      <c r="C65" s="37">
        <v>25000000</v>
      </c>
    </row>
    <row r="66" spans="1:3" ht="14.4" thickBot="1">
      <c r="A66" s="28" t="s">
        <v>58</v>
      </c>
      <c r="B66" s="33">
        <f>+B67+B68</f>
        <v>4277021435</v>
      </c>
      <c r="C66" s="41">
        <f>C67+C68</f>
        <v>4458332250.3400002</v>
      </c>
    </row>
    <row r="67" spans="1:3">
      <c r="A67" s="30" t="s">
        <v>59</v>
      </c>
      <c r="B67" s="32">
        <f>125000000+5000000+2801570400+50000000+95062600</f>
        <v>3076633000</v>
      </c>
      <c r="C67" s="37">
        <f>60493000+25000000+3178835755.34+50000000</f>
        <v>3314328755.3400002</v>
      </c>
    </row>
    <row r="68" spans="1:3">
      <c r="A68" s="30" t="s">
        <v>60</v>
      </c>
      <c r="B68" s="32">
        <f>50000000+730300000+25000000+100000000+105088435+25000000+50000000+65000000+50000000</f>
        <v>1200388435</v>
      </c>
      <c r="C68" s="37">
        <f>34000000+10000000+772807000+16000000+14113000+297083495</f>
        <v>1144003495</v>
      </c>
    </row>
    <row r="69" spans="1:3">
      <c r="A69" s="30" t="s">
        <v>61</v>
      </c>
      <c r="B69" s="31"/>
      <c r="C69" s="42"/>
    </row>
    <row r="70" spans="1:3" ht="13.8" customHeight="1" thickBot="1">
      <c r="A70" s="30" t="s">
        <v>62</v>
      </c>
      <c r="B70" s="31"/>
      <c r="C70" s="38"/>
    </row>
    <row r="71" spans="1:3" ht="14.4" thickBot="1">
      <c r="A71" s="28" t="s">
        <v>63</v>
      </c>
      <c r="B71" s="39"/>
      <c r="C71" s="40"/>
    </row>
    <row r="72" spans="1:3">
      <c r="A72" s="30" t="s">
        <v>64</v>
      </c>
      <c r="B72" s="31"/>
      <c r="C72" s="38"/>
    </row>
    <row r="73" spans="1:3" ht="14.4" thickBot="1">
      <c r="A73" s="30" t="s">
        <v>65</v>
      </c>
      <c r="B73" s="31"/>
      <c r="C73" s="38"/>
    </row>
    <row r="74" spans="1:3" ht="14.4" thickBot="1">
      <c r="A74" s="28" t="s">
        <v>66</v>
      </c>
      <c r="B74" s="39"/>
      <c r="C74" s="40"/>
    </row>
    <row r="75" spans="1:3">
      <c r="A75" s="30" t="s">
        <v>67</v>
      </c>
      <c r="B75" s="31"/>
      <c r="C75" s="38"/>
    </row>
    <row r="76" spans="1:3">
      <c r="A76" s="30" t="s">
        <v>68</v>
      </c>
      <c r="B76" s="31"/>
      <c r="C76" s="38"/>
    </row>
    <row r="77" spans="1:3" ht="14.4" thickBot="1">
      <c r="A77" s="30" t="s">
        <v>69</v>
      </c>
      <c r="B77" s="31"/>
      <c r="C77" s="38"/>
    </row>
    <row r="78" spans="1:3" ht="14.4" thickBot="1">
      <c r="A78" s="43" t="s">
        <v>35</v>
      </c>
      <c r="B78" s="33">
        <f>+B13</f>
        <v>5008002151</v>
      </c>
      <c r="C78" s="33">
        <f>+C13</f>
        <v>5015487707.2800007</v>
      </c>
    </row>
    <row r="79" spans="1:3" ht="14.4" thickBot="1">
      <c r="A79" s="25" t="s">
        <v>70</v>
      </c>
      <c r="B79" s="44"/>
      <c r="C79" s="38"/>
    </row>
    <row r="80" spans="1:3" ht="14.4" thickBot="1">
      <c r="A80" s="28" t="s">
        <v>71</v>
      </c>
      <c r="B80" s="39"/>
      <c r="C80" s="40"/>
    </row>
    <row r="81" spans="1:3">
      <c r="A81" s="30" t="s">
        <v>72</v>
      </c>
      <c r="B81" s="31">
        <v>0</v>
      </c>
      <c r="C81" s="38"/>
    </row>
    <row r="82" spans="1:3" ht="14.4" thickBot="1">
      <c r="A82" s="30" t="s">
        <v>73</v>
      </c>
      <c r="B82" s="31">
        <v>0</v>
      </c>
      <c r="C82" s="38"/>
    </row>
    <row r="83" spans="1:3" ht="14.4" thickBot="1">
      <c r="A83" s="28" t="s">
        <v>74</v>
      </c>
      <c r="B83" s="39"/>
      <c r="C83" s="40"/>
    </row>
    <row r="84" spans="1:3">
      <c r="A84" s="30" t="s">
        <v>75</v>
      </c>
      <c r="B84" s="31">
        <v>0</v>
      </c>
      <c r="C84" s="38"/>
    </row>
    <row r="85" spans="1:3" ht="14.4" thickBot="1">
      <c r="A85" s="30" t="s">
        <v>76</v>
      </c>
      <c r="B85" s="31">
        <v>0</v>
      </c>
      <c r="C85" s="38"/>
    </row>
    <row r="86" spans="1:3" ht="14.4" thickBot="1">
      <c r="A86" s="28" t="s">
        <v>77</v>
      </c>
      <c r="B86" s="39"/>
      <c r="C86" s="40"/>
    </row>
    <row r="87" spans="1:3" ht="14.4" thickBot="1">
      <c r="A87" s="30" t="s">
        <v>78</v>
      </c>
      <c r="B87" s="31">
        <v>0</v>
      </c>
      <c r="C87" s="38"/>
    </row>
    <row r="88" spans="1:3" ht="14.4" thickBot="1">
      <c r="A88" s="43" t="s">
        <v>79</v>
      </c>
      <c r="B88" s="39"/>
      <c r="C88" s="40"/>
    </row>
    <row r="89" spans="1:3">
      <c r="B89" s="45"/>
      <c r="C89" s="45"/>
    </row>
    <row r="90" spans="1:3" ht="16.2" thickBot="1">
      <c r="A90" s="46" t="s">
        <v>80</v>
      </c>
      <c r="B90" s="47">
        <f>+B78</f>
        <v>5008002151</v>
      </c>
      <c r="C90" s="47">
        <f>+C78</f>
        <v>5015487707.2800007</v>
      </c>
    </row>
    <row r="91" spans="1:3" ht="14.4" thickTop="1">
      <c r="A91" s="18" t="s">
        <v>81</v>
      </c>
    </row>
    <row r="92" spans="1:3">
      <c r="A92" s="18" t="s">
        <v>113</v>
      </c>
    </row>
    <row r="93" spans="1:3">
      <c r="A93" s="18" t="s">
        <v>114</v>
      </c>
    </row>
    <row r="94" spans="1:3">
      <c r="A94" s="18" t="s">
        <v>82</v>
      </c>
    </row>
    <row r="95" spans="1:3">
      <c r="A95" s="48" t="s">
        <v>115</v>
      </c>
    </row>
    <row r="96" spans="1:3">
      <c r="A96" s="18" t="s">
        <v>84</v>
      </c>
    </row>
    <row r="97" spans="1:1">
      <c r="A97" s="18" t="s">
        <v>83</v>
      </c>
    </row>
    <row r="104" spans="1:1">
      <c r="A104" s="18" t="s">
        <v>110</v>
      </c>
    </row>
    <row r="105" spans="1:1">
      <c r="A105" s="18" t="s">
        <v>111</v>
      </c>
    </row>
    <row r="106" spans="1:1">
      <c r="A106" s="18" t="s">
        <v>112</v>
      </c>
    </row>
  </sheetData>
  <mergeCells count="4">
    <mergeCell ref="A8:C8"/>
    <mergeCell ref="A9:C9"/>
    <mergeCell ref="A11:C11"/>
    <mergeCell ref="A10:C10"/>
  </mergeCells>
  <pageMargins left="0.7" right="0.7" top="0.75" bottom="0.75" header="0.3" footer="0.3"/>
  <pageSetup paperSize="5" scale="57" fitToWidth="0" orientation="portrait" horizontalDpi="4294967295" verticalDpi="4294967295" r:id="rId1"/>
  <rowBreaks count="1" manualBreakCount="1"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3EAA-2F0D-4FDA-9091-3713C0F7DEA6}">
  <dimension ref="B3:K44"/>
  <sheetViews>
    <sheetView topLeftCell="B33" zoomScale="190" zoomScaleNormal="190" workbookViewId="0">
      <selection activeCell="K34" sqref="K34:K42"/>
    </sheetView>
  </sheetViews>
  <sheetFormatPr baseColWidth="10" defaultRowHeight="14.4"/>
  <cols>
    <col min="1" max="1" width="9.88671875" customWidth="1"/>
    <col min="2" max="2" width="11.109375" customWidth="1"/>
    <col min="3" max="3" width="11.5546875" hidden="1" customWidth="1"/>
    <col min="4" max="4" width="11.77734375" customWidth="1"/>
    <col min="5" max="5" width="13.77734375" customWidth="1"/>
    <col min="7" max="7" width="11.77734375" customWidth="1"/>
  </cols>
  <sheetData>
    <row r="3" spans="2:11">
      <c r="B3" s="8" t="s">
        <v>94</v>
      </c>
      <c r="C3" s="8"/>
      <c r="D3" s="8" t="s">
        <v>95</v>
      </c>
      <c r="E3" s="8" t="s">
        <v>93</v>
      </c>
    </row>
    <row r="4" spans="2:11">
      <c r="B4" s="17">
        <v>50724000</v>
      </c>
      <c r="C4" s="17"/>
      <c r="D4" s="4">
        <v>3120000</v>
      </c>
      <c r="E4" s="4">
        <v>4017401</v>
      </c>
    </row>
    <row r="5" spans="2:11">
      <c r="B5" s="17">
        <v>18577971</v>
      </c>
      <c r="C5" s="17"/>
      <c r="D5" s="4">
        <v>758000</v>
      </c>
      <c r="E5" s="4">
        <v>4371308.28</v>
      </c>
    </row>
    <row r="6" spans="2:11">
      <c r="B6" s="17">
        <v>4461856</v>
      </c>
      <c r="C6" s="17"/>
      <c r="D6" s="4">
        <v>2558137.5</v>
      </c>
      <c r="E6" s="4">
        <v>459700</v>
      </c>
    </row>
    <row r="7" spans="2:11">
      <c r="B7" s="17">
        <v>437574.94</v>
      </c>
      <c r="C7" s="17"/>
      <c r="D7" s="4">
        <v>3444000</v>
      </c>
      <c r="E7" s="4">
        <v>6499631</v>
      </c>
    </row>
    <row r="8" spans="2:11">
      <c r="B8" s="17">
        <v>2687948.02</v>
      </c>
      <c r="C8" s="17"/>
      <c r="D8" s="4">
        <v>6060000</v>
      </c>
      <c r="E8" s="4">
        <v>6910138</v>
      </c>
    </row>
    <row r="9" spans="2:11">
      <c r="B9" s="17">
        <v>74740000</v>
      </c>
      <c r="C9" s="17"/>
      <c r="D9" s="3"/>
      <c r="E9" s="4">
        <v>742986</v>
      </c>
    </row>
    <row r="10" spans="2:11">
      <c r="B10" s="17">
        <v>8921667</v>
      </c>
      <c r="C10" s="17"/>
      <c r="D10" s="3"/>
      <c r="E10" s="4"/>
    </row>
    <row r="11" spans="2:11">
      <c r="B11" s="17">
        <v>75000</v>
      </c>
      <c r="C11" s="17"/>
      <c r="D11" s="3"/>
      <c r="E11" s="4"/>
    </row>
    <row r="12" spans="2:11">
      <c r="B12" s="17">
        <v>986743</v>
      </c>
      <c r="C12" s="17"/>
      <c r="D12" s="13"/>
      <c r="E12" s="4"/>
    </row>
    <row r="13" spans="2:11">
      <c r="B13" s="10">
        <f>B4+B5+B6+B7+B8+B9+B10+B11+B12</f>
        <v>161612759.95999998</v>
      </c>
      <c r="C13" s="12"/>
      <c r="D13" s="10">
        <f>SUM(D4:D12)</f>
        <v>15940137.5</v>
      </c>
      <c r="E13" s="11">
        <f>SUM(E4:E12)</f>
        <v>23001164.280000001</v>
      </c>
    </row>
    <row r="16" spans="2:11">
      <c r="B16" s="6" t="s">
        <v>88</v>
      </c>
      <c r="C16" s="14"/>
      <c r="D16" s="6" t="s">
        <v>89</v>
      </c>
      <c r="E16" s="6" t="s">
        <v>90</v>
      </c>
      <c r="F16" s="6" t="s">
        <v>91</v>
      </c>
      <c r="G16" s="6" t="s">
        <v>92</v>
      </c>
      <c r="H16" s="6" t="s">
        <v>96</v>
      </c>
      <c r="I16" s="6" t="s">
        <v>97</v>
      </c>
      <c r="J16" s="6" t="s">
        <v>98</v>
      </c>
      <c r="K16" s="6" t="s">
        <v>99</v>
      </c>
    </row>
    <row r="17" spans="2:11">
      <c r="B17" s="5">
        <v>4741124.9400000004</v>
      </c>
      <c r="C17" s="1"/>
      <c r="D17" s="5">
        <v>1095357</v>
      </c>
      <c r="E17" s="5">
        <v>282500</v>
      </c>
      <c r="F17" s="5">
        <v>15000000</v>
      </c>
      <c r="G17" s="5">
        <v>7723000</v>
      </c>
      <c r="H17" s="5">
        <v>908000</v>
      </c>
      <c r="I17" s="5">
        <v>255000</v>
      </c>
      <c r="J17" s="5">
        <v>11000000</v>
      </c>
      <c r="K17" s="5">
        <v>244000</v>
      </c>
    </row>
    <row r="18" spans="2:11">
      <c r="B18" s="5">
        <v>490000</v>
      </c>
      <c r="C18" s="1"/>
      <c r="D18" s="5">
        <v>23880</v>
      </c>
      <c r="E18" s="5">
        <v>37500</v>
      </c>
      <c r="F18" s="2"/>
      <c r="G18" s="5">
        <v>550000</v>
      </c>
      <c r="H18" s="2"/>
      <c r="I18" s="5">
        <v>492000</v>
      </c>
      <c r="J18" s="5">
        <v>2500000</v>
      </c>
      <c r="K18" s="5">
        <v>4519495</v>
      </c>
    </row>
    <row r="19" spans="2:11">
      <c r="B19" s="5">
        <v>816875.06</v>
      </c>
      <c r="C19" s="1"/>
      <c r="D19" s="5">
        <v>168000</v>
      </c>
      <c r="E19" s="2"/>
      <c r="F19" s="2"/>
      <c r="G19" s="5">
        <v>5200000</v>
      </c>
      <c r="H19" s="2"/>
      <c r="I19" s="5">
        <v>472000</v>
      </c>
      <c r="J19" s="5">
        <v>80380000</v>
      </c>
      <c r="K19" s="5"/>
    </row>
    <row r="20" spans="2:11">
      <c r="B20" s="5">
        <v>79000</v>
      </c>
      <c r="C20" s="1"/>
      <c r="D20" s="5">
        <v>5800000</v>
      </c>
      <c r="E20" s="2"/>
      <c r="F20" s="2"/>
      <c r="G20" s="2"/>
      <c r="H20" s="2"/>
      <c r="I20" s="5">
        <v>148700</v>
      </c>
      <c r="J20" s="5">
        <v>302000</v>
      </c>
      <c r="K20" s="5"/>
    </row>
    <row r="21" spans="2:11">
      <c r="B21" s="1"/>
      <c r="C21" s="1"/>
      <c r="D21" s="1"/>
      <c r="E21" s="2"/>
      <c r="F21" s="2"/>
      <c r="G21" s="2"/>
      <c r="H21" s="2"/>
      <c r="I21" s="5">
        <v>350000</v>
      </c>
      <c r="J21" s="5">
        <v>50000</v>
      </c>
      <c r="K21" s="5"/>
    </row>
    <row r="22" spans="2:11">
      <c r="B22" s="1"/>
      <c r="C22" s="1"/>
      <c r="D22" s="1"/>
      <c r="E22" s="2"/>
      <c r="F22" s="2"/>
      <c r="G22" s="2"/>
      <c r="H22" s="2"/>
      <c r="I22" s="5">
        <v>605700</v>
      </c>
      <c r="J22" s="5">
        <v>5772000</v>
      </c>
      <c r="K22" s="5"/>
    </row>
    <row r="23" spans="2:11">
      <c r="B23" s="1"/>
      <c r="C23" s="1"/>
      <c r="D23" s="1"/>
      <c r="E23" s="2"/>
      <c r="F23" s="2"/>
      <c r="G23" s="2"/>
      <c r="H23" s="2"/>
      <c r="I23" s="5">
        <v>558020.13</v>
      </c>
      <c r="J23" s="5">
        <v>2101200</v>
      </c>
      <c r="K23" s="5"/>
    </row>
    <row r="24" spans="2:11">
      <c r="B24" s="1"/>
      <c r="C24" s="1"/>
      <c r="D24" s="1"/>
      <c r="E24" s="2"/>
      <c r="F24" s="2"/>
      <c r="G24" s="2"/>
      <c r="H24" s="2"/>
      <c r="I24" s="5">
        <v>400000</v>
      </c>
      <c r="J24" s="5">
        <v>1851800</v>
      </c>
      <c r="K24" s="5"/>
    </row>
    <row r="25" spans="2:11">
      <c r="B25" s="1"/>
      <c r="C25" s="1"/>
      <c r="D25" s="1"/>
      <c r="E25" s="2"/>
      <c r="F25" s="2"/>
      <c r="G25" s="2"/>
      <c r="H25" s="2"/>
      <c r="I25" s="5">
        <v>90000</v>
      </c>
      <c r="J25" s="5">
        <v>30000</v>
      </c>
      <c r="K25" s="5"/>
    </row>
    <row r="26" spans="2:11">
      <c r="B26" s="1"/>
      <c r="C26" s="1"/>
      <c r="D26" s="1"/>
      <c r="E26" s="2"/>
      <c r="F26" s="2"/>
      <c r="G26" s="2"/>
      <c r="H26" s="2"/>
      <c r="I26" s="5">
        <v>1420000</v>
      </c>
      <c r="J26" s="5">
        <v>6130988.6900000004</v>
      </c>
      <c r="K26" s="5"/>
    </row>
    <row r="27" spans="2:11">
      <c r="B27" s="1"/>
      <c r="C27" s="1"/>
      <c r="D27" s="1"/>
      <c r="E27" s="2"/>
      <c r="F27" s="2"/>
      <c r="G27" s="2"/>
      <c r="H27" s="2"/>
      <c r="I27" s="5">
        <v>280400</v>
      </c>
      <c r="J27" s="5">
        <v>21000</v>
      </c>
      <c r="K27" s="5"/>
    </row>
    <row r="28" spans="2:11">
      <c r="B28" s="1"/>
      <c r="C28" s="1"/>
      <c r="D28" s="1"/>
      <c r="E28" s="2"/>
      <c r="F28" s="2"/>
      <c r="G28" s="2"/>
      <c r="H28" s="2"/>
      <c r="I28" s="5"/>
      <c r="J28" s="5">
        <v>586000</v>
      </c>
      <c r="K28" s="5"/>
    </row>
    <row r="29" spans="2:11">
      <c r="B29" s="1"/>
      <c r="C29" s="1"/>
      <c r="D29" s="1"/>
      <c r="E29" s="2"/>
      <c r="F29" s="2"/>
      <c r="G29" s="2"/>
      <c r="H29" s="2"/>
      <c r="I29" s="5"/>
      <c r="J29" s="5">
        <v>15439.54</v>
      </c>
      <c r="K29" s="5"/>
    </row>
    <row r="30" spans="2:11">
      <c r="B30" s="15">
        <f>SUM(B17:B29)</f>
        <v>6127000</v>
      </c>
      <c r="C30" s="7"/>
      <c r="D30" s="15">
        <f t="shared" ref="D30:K30" si="0">SUM(D17:D29)</f>
        <v>7087237</v>
      </c>
      <c r="E30" s="15">
        <f t="shared" si="0"/>
        <v>320000</v>
      </c>
      <c r="F30" s="15">
        <f t="shared" si="0"/>
        <v>15000000</v>
      </c>
      <c r="G30" s="15">
        <f t="shared" si="0"/>
        <v>13473000</v>
      </c>
      <c r="H30" s="15">
        <f t="shared" si="0"/>
        <v>908000</v>
      </c>
      <c r="I30" s="15">
        <f t="shared" si="0"/>
        <v>5071820.13</v>
      </c>
      <c r="J30" s="15">
        <f t="shared" si="0"/>
        <v>110740428.23</v>
      </c>
      <c r="K30" s="16">
        <f t="shared" si="0"/>
        <v>4763495</v>
      </c>
    </row>
    <row r="33" spans="2:11">
      <c r="B33" s="6" t="s">
        <v>100</v>
      </c>
      <c r="C33" s="14"/>
      <c r="D33" s="6" t="s">
        <v>101</v>
      </c>
      <c r="E33" s="6" t="s">
        <v>102</v>
      </c>
      <c r="F33" s="6" t="s">
        <v>103</v>
      </c>
      <c r="G33" s="6" t="s">
        <v>104</v>
      </c>
      <c r="H33" s="6" t="s">
        <v>105</v>
      </c>
      <c r="I33" s="6" t="s">
        <v>106</v>
      </c>
      <c r="J33" s="6" t="s">
        <v>107</v>
      </c>
      <c r="K33" s="6" t="s">
        <v>108</v>
      </c>
    </row>
    <row r="34" spans="2:11">
      <c r="B34" s="5">
        <v>1009500</v>
      </c>
      <c r="C34" s="1"/>
      <c r="D34" s="5">
        <v>24532.400000000001</v>
      </c>
      <c r="E34" s="5">
        <v>474919.47</v>
      </c>
      <c r="F34" s="5">
        <v>134464</v>
      </c>
      <c r="G34" s="5">
        <v>192556</v>
      </c>
      <c r="H34" s="5">
        <v>4620000</v>
      </c>
      <c r="I34" s="5">
        <v>6004000</v>
      </c>
      <c r="J34" s="5"/>
      <c r="K34" s="5">
        <v>517000</v>
      </c>
    </row>
    <row r="35" spans="2:11">
      <c r="B35" s="5">
        <v>600</v>
      </c>
      <c r="C35" s="1"/>
      <c r="D35" s="5">
        <v>300000</v>
      </c>
      <c r="E35" s="5">
        <v>293000</v>
      </c>
      <c r="F35" s="5"/>
      <c r="G35" s="5">
        <v>59000</v>
      </c>
      <c r="H35" s="5">
        <v>295115</v>
      </c>
      <c r="I35" s="5">
        <v>200000</v>
      </c>
      <c r="J35" s="5"/>
      <c r="K35" s="5">
        <v>120000</v>
      </c>
    </row>
    <row r="36" spans="2:11">
      <c r="B36" s="5">
        <v>15000</v>
      </c>
      <c r="C36" s="1"/>
      <c r="D36" s="5">
        <v>23000</v>
      </c>
      <c r="E36" s="5"/>
      <c r="F36" s="5"/>
      <c r="G36" s="5"/>
      <c r="H36" s="5">
        <v>1552294.18</v>
      </c>
      <c r="I36" s="5">
        <v>140000</v>
      </c>
      <c r="J36" s="5"/>
      <c r="K36" s="5">
        <v>321000</v>
      </c>
    </row>
    <row r="37" spans="2:11">
      <c r="B37" s="2"/>
      <c r="C37" s="1"/>
      <c r="D37" s="5"/>
      <c r="E37" s="5"/>
      <c r="F37" s="5"/>
      <c r="G37" s="5"/>
      <c r="H37" s="5">
        <v>2000</v>
      </c>
      <c r="I37" s="5"/>
      <c r="J37" s="5"/>
      <c r="K37" s="5">
        <v>43616</v>
      </c>
    </row>
    <row r="38" spans="2:11">
      <c r="B38" s="2"/>
      <c r="C38" s="1"/>
      <c r="D38" s="5"/>
      <c r="E38" s="5"/>
      <c r="F38" s="5"/>
      <c r="G38" s="5"/>
      <c r="H38" s="5"/>
      <c r="I38" s="5"/>
      <c r="J38" s="5"/>
      <c r="K38" s="5">
        <v>188000</v>
      </c>
    </row>
    <row r="39" spans="2:11">
      <c r="B39" s="2"/>
      <c r="C39" s="1"/>
      <c r="D39" s="5"/>
      <c r="E39" s="5"/>
      <c r="F39" s="5"/>
      <c r="G39" s="5"/>
      <c r="H39" s="5"/>
      <c r="I39" s="5"/>
      <c r="J39" s="5"/>
      <c r="K39" s="5">
        <v>243873.42</v>
      </c>
    </row>
    <row r="40" spans="2:11">
      <c r="B40" s="2"/>
      <c r="C40" s="1"/>
      <c r="D40" s="5"/>
      <c r="E40" s="5"/>
      <c r="F40" s="5"/>
      <c r="G40" s="5"/>
      <c r="H40" s="5"/>
      <c r="I40" s="5"/>
      <c r="J40" s="5"/>
      <c r="K40" s="5">
        <v>156384</v>
      </c>
    </row>
    <row r="41" spans="2:11">
      <c r="B41" s="2"/>
      <c r="C41" s="1"/>
      <c r="D41" s="5"/>
      <c r="E41" s="5"/>
      <c r="F41" s="5"/>
      <c r="G41" s="5"/>
      <c r="H41" s="5"/>
      <c r="I41" s="5"/>
      <c r="J41" s="5"/>
      <c r="K41" s="5">
        <v>605011.31000000006</v>
      </c>
    </row>
    <row r="42" spans="2:11">
      <c r="B42" s="2"/>
      <c r="C42" s="1"/>
      <c r="D42" s="5"/>
      <c r="E42" s="5"/>
      <c r="F42" s="5"/>
      <c r="G42" s="5"/>
      <c r="H42" s="5"/>
      <c r="I42" s="5"/>
      <c r="J42" s="5"/>
      <c r="K42" s="5">
        <v>425000</v>
      </c>
    </row>
    <row r="43" spans="2:11">
      <c r="B43" s="9"/>
      <c r="C43" s="1"/>
      <c r="D43" s="5"/>
      <c r="E43" s="5"/>
      <c r="F43" s="5"/>
      <c r="G43" s="5"/>
      <c r="H43" s="5"/>
      <c r="I43" s="5"/>
      <c r="J43" s="5"/>
      <c r="K43" s="5"/>
    </row>
    <row r="44" spans="2:11">
      <c r="B44" s="15">
        <f>SUM(B34:B43)</f>
        <v>1025100</v>
      </c>
      <c r="C44" s="7"/>
      <c r="D44" s="15">
        <f t="shared" ref="D44:I44" si="1">SUM(D34:D43)</f>
        <v>347532.4</v>
      </c>
      <c r="E44" s="15">
        <f t="shared" si="1"/>
        <v>767919.47</v>
      </c>
      <c r="F44" s="15">
        <f t="shared" si="1"/>
        <v>134464</v>
      </c>
      <c r="G44" s="15">
        <f t="shared" si="1"/>
        <v>251556</v>
      </c>
      <c r="H44" s="15">
        <f t="shared" si="1"/>
        <v>6469409.1799999997</v>
      </c>
      <c r="I44" s="16">
        <f t="shared" si="1"/>
        <v>6344000</v>
      </c>
      <c r="J44" s="16"/>
      <c r="K44" s="16">
        <f>SUM(K34:K43)</f>
        <v>2619884.73</v>
      </c>
    </row>
  </sheetData>
  <mergeCells count="9">
    <mergeCell ref="B10:C10"/>
    <mergeCell ref="B11:C11"/>
    <mergeCell ref="B12:C12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Hoja1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2024-04-09T16:24:23Z</cp:lastPrinted>
  <dcterms:created xsi:type="dcterms:W3CDTF">2018-04-17T18:57:16Z</dcterms:created>
  <dcterms:modified xsi:type="dcterms:W3CDTF">2024-04-09T16:24:26Z</dcterms:modified>
</cp:coreProperties>
</file>