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etica\MARZ-25\"/>
    </mc:Choice>
  </mc:AlternateContent>
  <xr:revisionPtr revIDLastSave="0" documentId="13_ncr:1_{1EB0295A-DD69-46A7-80BD-9B5BF34518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ENGADOS POR MES" sheetId="6" r:id="rId1"/>
    <sheet name="DEVENGADOS POR MES (2)" sheetId="8" r:id="rId2"/>
    <sheet name="Hoja2" sheetId="4" state="hidden" r:id="rId3"/>
    <sheet name="Hoja1" sheetId="3" state="hidden" r:id="rId4"/>
  </sheets>
  <definedNames>
    <definedName name="_xlnm.Print_Titles" localSheetId="0">'DEVENGADOS POR MES'!$3:$14</definedName>
    <definedName name="_xlnm.Print_Titles" localSheetId="1">'DEVENGADOS POR MES (2)'!$3:$14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6" l="1"/>
  <c r="F15" i="8"/>
  <c r="I43" i="8"/>
  <c r="H43" i="8"/>
  <c r="G43" i="8"/>
  <c r="F43" i="8"/>
  <c r="E42" i="8"/>
  <c r="E41" i="8"/>
  <c r="E40" i="8"/>
  <c r="H39" i="8"/>
  <c r="G39" i="8"/>
  <c r="D39" i="8"/>
  <c r="E39" i="8" s="1"/>
  <c r="H38" i="8"/>
  <c r="I38" i="8" s="1"/>
  <c r="E38" i="8"/>
  <c r="I37" i="8"/>
  <c r="P34" i="8" s="1"/>
  <c r="E37" i="8"/>
  <c r="I36" i="8"/>
  <c r="E36" i="8"/>
  <c r="I35" i="8"/>
  <c r="E35" i="8"/>
  <c r="G34" i="8"/>
  <c r="I34" i="8" s="1"/>
  <c r="E34" i="8"/>
  <c r="I33" i="8"/>
  <c r="E33" i="8"/>
  <c r="I32" i="8"/>
  <c r="E32" i="8"/>
  <c r="I31" i="8"/>
  <c r="C31" i="8"/>
  <c r="I30" i="8"/>
  <c r="E30" i="8"/>
  <c r="I29" i="8"/>
  <c r="E29" i="8"/>
  <c r="I28" i="8"/>
  <c r="E28" i="8"/>
  <c r="H27" i="8"/>
  <c r="I27" i="8" s="1"/>
  <c r="E27" i="8"/>
  <c r="I26" i="8"/>
  <c r="E26" i="8"/>
  <c r="I25" i="8"/>
  <c r="E25" i="8"/>
  <c r="I24" i="8"/>
  <c r="E24" i="8"/>
  <c r="I23" i="8"/>
  <c r="E23" i="8"/>
  <c r="I22" i="8"/>
  <c r="E22" i="8"/>
  <c r="I21" i="8"/>
  <c r="E21" i="8"/>
  <c r="F20" i="8"/>
  <c r="E20" i="8"/>
  <c r="G19" i="8"/>
  <c r="F19" i="8"/>
  <c r="I19" i="8" s="1"/>
  <c r="E19" i="8"/>
  <c r="I18" i="8"/>
  <c r="E18" i="8"/>
  <c r="I17" i="8"/>
  <c r="E17" i="8"/>
  <c r="I16" i="8"/>
  <c r="E16" i="8"/>
  <c r="G15" i="8"/>
  <c r="E15" i="8"/>
  <c r="H70" i="6"/>
  <c r="I70" i="6" s="1"/>
  <c r="I41" i="6"/>
  <c r="I40" i="6"/>
  <c r="I39" i="6"/>
  <c r="I37" i="6"/>
  <c r="I36" i="6"/>
  <c r="I35" i="6"/>
  <c r="I34" i="6"/>
  <c r="I33" i="6"/>
  <c r="I31" i="6"/>
  <c r="I29" i="6"/>
  <c r="I28" i="6"/>
  <c r="I27" i="6"/>
  <c r="I26" i="6"/>
  <c r="I25" i="6"/>
  <c r="I24" i="6"/>
  <c r="I18" i="6"/>
  <c r="I19" i="6"/>
  <c r="I20" i="6"/>
  <c r="H32" i="6"/>
  <c r="G22" i="6"/>
  <c r="G70" i="6"/>
  <c r="F17" i="6"/>
  <c r="I15" i="8" l="1"/>
  <c r="C43" i="8"/>
  <c r="E43" i="8" s="1"/>
  <c r="I39" i="8"/>
  <c r="E31" i="8"/>
  <c r="I20" i="8"/>
  <c r="H30" i="6"/>
  <c r="H16" i="6"/>
  <c r="D43" i="8" l="1"/>
  <c r="I30" i="6"/>
  <c r="H22" i="6"/>
  <c r="H69" i="6"/>
  <c r="I69" i="6" s="1"/>
  <c r="F32" i="6"/>
  <c r="G38" i="6"/>
  <c r="F22" i="6"/>
  <c r="G21" i="6"/>
  <c r="G17" i="6"/>
  <c r="I17" i="6" s="1"/>
  <c r="P38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F23" i="6"/>
  <c r="I23" i="6" s="1"/>
  <c r="F21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D68" i="6"/>
  <c r="E69" i="6"/>
  <c r="C68" i="6"/>
  <c r="E67" i="6"/>
  <c r="E66" i="6"/>
  <c r="E65" i="6"/>
  <c r="E64" i="6"/>
  <c r="E63" i="6"/>
  <c r="E62" i="6"/>
  <c r="E61" i="6"/>
  <c r="E60" i="6"/>
  <c r="E59" i="6"/>
  <c r="C58" i="6"/>
  <c r="E58" i="6" s="1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C35" i="6"/>
  <c r="E35" i="6" s="1"/>
  <c r="E34" i="6"/>
  <c r="E33" i="6"/>
  <c r="E31" i="6"/>
  <c r="E30" i="6"/>
  <c r="E29" i="6"/>
  <c r="E28" i="6"/>
  <c r="E27" i="6"/>
  <c r="E26" i="6"/>
  <c r="E25" i="6"/>
  <c r="E24" i="6"/>
  <c r="E23" i="6"/>
  <c r="C22" i="6"/>
  <c r="E22" i="6" s="1"/>
  <c r="E21" i="6"/>
  <c r="E20" i="6"/>
  <c r="E19" i="6"/>
  <c r="E18" i="6"/>
  <c r="E17" i="6"/>
  <c r="C16" i="6"/>
  <c r="E68" i="6" l="1"/>
  <c r="I22" i="6"/>
  <c r="I38" i="6"/>
  <c r="I32" i="6" s="1"/>
  <c r="G32" i="6"/>
  <c r="H68" i="6"/>
  <c r="F16" i="6"/>
  <c r="I21" i="6"/>
  <c r="H92" i="6"/>
  <c r="H15" i="6"/>
  <c r="F92" i="6"/>
  <c r="C32" i="6"/>
  <c r="E32" i="6" s="1"/>
  <c r="G68" i="6"/>
  <c r="G16" i="6"/>
  <c r="D15" i="6"/>
  <c r="D92" i="6"/>
  <c r="E70" i="6"/>
  <c r="E16" i="6"/>
  <c r="E17" i="4"/>
  <c r="E7" i="4"/>
  <c r="C20" i="4"/>
  <c r="C17" i="4" s="1"/>
  <c r="C7" i="4"/>
  <c r="C92" i="6" l="1"/>
  <c r="G15" i="6"/>
  <c r="I16" i="6"/>
  <c r="I68" i="6"/>
  <c r="F15" i="6"/>
  <c r="G92" i="6"/>
  <c r="C15" i="6"/>
  <c r="E15" i="6" s="1"/>
  <c r="E92" i="6"/>
  <c r="E27" i="4"/>
  <c r="I15" i="6" l="1"/>
  <c r="I92" i="6"/>
  <c r="G27" i="4"/>
  <c r="E24" i="3" l="1"/>
  <c r="D21" i="3"/>
  <c r="C1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<sst xmlns="http://schemas.openxmlformats.org/spreadsheetml/2006/main" count="208" uniqueCount="127">
  <si>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</si>
  <si>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</si>
  <si>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</si>
  <si>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</si>
  <si>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</si>
  <si>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</si>
  <si>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</si>
  <si>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</si>
  <si>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</si>
  <si>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</si>
  <si>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</si>
  <si>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</si>
  <si>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</si>
  <si>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</si>
  <si>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</si>
  <si>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</si>
  <si>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</si>
  <si>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</si>
  <si>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</si>
  <si>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</si>
  <si>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</si>
  <si>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</si>
  <si>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</si>
  <si>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</si>
  <si>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</si>
  <si>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</si>
  <si>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</si>
  <si>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</si>
  <si>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</si>
  <si>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</si>
  <si>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</si>
  <si>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</si>
  <si>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</si>
  <si>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</si>
  <si>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</si>
  <si>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</si>
  <si>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</si>
  <si>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</si>
  <si>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</si>
  <si>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</si>
  <si>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</si>
  <si>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</si>
  <si>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</si>
  <si>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</si>
  <si>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</si>
  <si>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</si>
  <si>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</si>
  <si>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</si>
  <si>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</si>
  <si>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</si>
  <si>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</si>
  <si>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</si>
  <si>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</si>
  <si>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</si>
  <si>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</si>
  <si>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</si>
  <si>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</si>
  <si>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</si>
  <si>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</si>
  <si>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</si>
  <si>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</si>
  <si>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</si>
  <si>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</si>
  <si>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</si>
  <si>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</si>
  <si>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</si>
  <si>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</si>
  <si>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</si>
  <si>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</si>
  <si>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</si>
  <si>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</si>
  <si>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</si>
  <si>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</si>
  <si>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</si>
  <si>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</si>
  <si>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</si>
  <si>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</si>
  <si>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</si>
  <si>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</si>
  <si>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</si>
  <si>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</si>
  <si>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</si>
  <si>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</si>
  <si>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</si>
  <si>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</si>
  <si>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</si>
  <si>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</si>
  <si>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Presupuesto Modificado</t>
  </si>
  <si>
    <t>Total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</si>
  <si>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</si>
  <si>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</si>
  <si>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</si>
  <si>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</si>
  <si>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</si>
  <si>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</si>
  <si>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</si>
  <si>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</si>
  <si>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</si>
  <si>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</si>
  <si>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</si>
  <si>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</si>
  <si>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</si>
  <si>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</si>
  <si>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</si>
  <si>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</si>
  <si>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</si>
  <si>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AÑO 2025</t>
  </si>
  <si>
    <t xml:space="preserve">TOTAL </t>
  </si>
  <si>
    <t>*22/01/2025</t>
  </si>
  <si>
    <t>FECHA</t>
  </si>
  <si>
    <t>DEVENGADO</t>
  </si>
  <si>
    <t>ENERO</t>
  </si>
  <si>
    <t>FEBRERO</t>
  </si>
  <si>
    <t>PREPARADO POR:</t>
  </si>
  <si>
    <t>HENRY ROMERO</t>
  </si>
  <si>
    <t>CONTADOR</t>
  </si>
  <si>
    <t>REVISADO POR:</t>
  </si>
  <si>
    <t>Y.DE LA ROSA</t>
  </si>
  <si>
    <t>APROBADO POR:</t>
  </si>
  <si>
    <t>DANIEL E.QUIÑONES</t>
  </si>
  <si>
    <t>MARZO</t>
  </si>
  <si>
    <r>
      <rPr>
        <b/>
        <sz val="10"/>
        <color theme="1"/>
        <rFont val="Calibri"/>
        <family val="2"/>
        <scheme val="minor"/>
      </rPr>
      <t>Presupuesto aprobado</t>
    </r>
    <r>
      <rPr>
        <sz val="10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</si>
  <si>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0"/>
        <color theme="1"/>
        <rFont val="Calibri"/>
        <family val="2"/>
        <scheme val="minor"/>
      </rPr>
      <t>Presupuesto modificado</t>
    </r>
    <r>
      <rPr>
        <sz val="10"/>
        <color theme="1"/>
        <rFont val="Calibri"/>
        <family val="2"/>
        <scheme val="minor"/>
      </rPr>
      <t xml:space="preserve">: Se refiere al prespuesto aprobado en caso de que el Congreso Nacional apruebe </t>
    </r>
  </si>
  <si>
    <r>
      <t xml:space="preserve">Total devengado: </t>
    </r>
    <r>
      <rPr>
        <sz val="10"/>
        <color theme="1"/>
        <rFont val="Calibri"/>
        <family val="2"/>
        <scheme val="minor"/>
      </rPr>
      <t>Son los recursos financieros que surge con la obligacion de pago por la recepción de conformidad</t>
    </r>
  </si>
  <si>
    <t>VERIFICADO POR :</t>
  </si>
  <si>
    <t xml:space="preserve">Y.DE LA ROSA </t>
  </si>
  <si>
    <t>DIR. FINANCIERO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</si>
</sst>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50505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0" fontId="0" fillId="4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5" borderId="1" xfId="0" applyFill="1" applyBorder="1"/>
    <xf numFmtId="164" fontId="0" fillId="5" borderId="1" xfId="1" applyFont="1" applyFill="1" applyBorder="1"/>
    <xf numFmtId="164" fontId="0" fillId="6" borderId="1" xfId="1" applyFont="1" applyFill="1" applyBorder="1"/>
    <xf numFmtId="164" fontId="0" fillId="0" borderId="0" xfId="1" applyFont="1"/>
    <xf numFmtId="4" fontId="3" fillId="0" borderId="1" xfId="0" applyNumberFormat="1" applyFont="1" applyBorder="1" applyAlignment="1">
      <alignment vertical="top" shrinkToFit="1"/>
    </xf>
    <xf numFmtId="0" fontId="4" fillId="0" borderId="0" xfId="0" applyFont="1"/>
    <xf numFmtId="164" fontId="5" fillId="0" borderId="1" xfId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vertical="center" wrapText="1"/>
    </xf>
    <xf numFmtId="164" fontId="5" fillId="7" borderId="1" xfId="1" applyFont="1" applyFill="1" applyBorder="1" applyAlignment="1">
      <alignment vertical="center" wrapText="1"/>
    </xf>
    <xf numFmtId="164" fontId="5" fillId="7" borderId="1" xfId="1" applyFont="1" applyFill="1" applyBorder="1" applyAlignment="1">
      <alignment horizontal="left" vertical="center" wrapText="1"/>
    </xf>
    <xf numFmtId="164" fontId="4" fillId="7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7" borderId="1" xfId="0" applyNumberFormat="1" applyFont="1" applyFill="1" applyBorder="1" applyAlignment="1">
      <alignment vertical="center" wrapText="1"/>
    </xf>
    <xf numFmtId="0" fontId="4" fillId="0" borderId="3" xfId="0" applyFont="1" applyBorder="1"/>
    <xf numFmtId="0" fontId="1" fillId="7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indent="2"/>
    </xf>
    <xf numFmtId="164" fontId="1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0" xfId="1" applyFont="1" applyBorder="1"/>
    <xf numFmtId="164" fontId="0" fillId="0" borderId="6" xfId="1" applyFont="1" applyBorder="1"/>
    <xf numFmtId="164" fontId="1" fillId="0" borderId="8" xfId="1" applyFont="1" applyBorder="1"/>
    <xf numFmtId="164" fontId="0" fillId="0" borderId="8" xfId="1" applyFont="1" applyBorder="1"/>
    <xf numFmtId="164" fontId="0" fillId="0" borderId="9" xfId="1" applyFont="1" applyBorder="1"/>
    <xf numFmtId="164" fontId="0" fillId="0" borderId="10" xfId="1" applyFont="1" applyBorder="1"/>
    <xf numFmtId="164" fontId="1" fillId="8" borderId="10" xfId="1" applyFont="1" applyFill="1" applyBorder="1"/>
    <xf numFmtId="164" fontId="1" fillId="8" borderId="11" xfId="1" applyFont="1" applyFill="1" applyBorder="1"/>
    <xf numFmtId="164" fontId="0" fillId="0" borderId="3" xfId="1" applyFont="1" applyBorder="1" applyAlignment="1">
      <alignment horizontal="center"/>
    </xf>
    <xf numFmtId="164" fontId="5" fillId="7" borderId="8" xfId="1" applyFont="1" applyFill="1" applyBorder="1" applyAlignment="1">
      <alignment horizontal="left" vertical="center" wrapText="1"/>
    </xf>
    <xf numFmtId="0" fontId="4" fillId="0" borderId="16" xfId="0" applyFont="1" applyBorder="1"/>
    <xf numFmtId="0" fontId="6" fillId="0" borderId="0" xfId="0" applyFont="1"/>
    <xf numFmtId="164" fontId="6" fillId="0" borderId="0" xfId="1" applyFont="1"/>
    <xf numFmtId="0" fontId="6" fillId="0" borderId="2" xfId="0" applyFont="1" applyBorder="1"/>
    <xf numFmtId="164" fontId="6" fillId="0" borderId="3" xfId="1" applyFont="1" applyBorder="1"/>
    <xf numFmtId="0" fontId="6" fillId="0" borderId="4" xfId="0" applyFont="1" applyBorder="1"/>
    <xf numFmtId="0" fontId="6" fillId="0" borderId="5" xfId="0" applyFont="1" applyBorder="1"/>
    <xf numFmtId="164" fontId="6" fillId="0" borderId="0" xfId="1" applyFont="1" applyBorder="1"/>
    <xf numFmtId="0" fontId="6" fillId="0" borderId="6" xfId="0" applyFont="1" applyBorder="1"/>
    <xf numFmtId="0" fontId="7" fillId="2" borderId="7" xfId="0" applyFont="1" applyFill="1" applyBorder="1" applyAlignment="1">
      <alignment vertical="center" wrapText="1"/>
    </xf>
    <xf numFmtId="164" fontId="6" fillId="7" borderId="12" xfId="1" applyFont="1" applyFill="1" applyBorder="1" applyAlignment="1">
      <alignment horizontal="center" vertical="center"/>
    </xf>
    <xf numFmtId="164" fontId="6" fillId="7" borderId="8" xfId="1" applyFont="1" applyFill="1" applyBorder="1" applyAlignment="1">
      <alignment horizontal="center" vertical="center"/>
    </xf>
    <xf numFmtId="0" fontId="6" fillId="5" borderId="0" xfId="0" applyFont="1" applyFill="1"/>
    <xf numFmtId="0" fontId="7" fillId="0" borderId="7" xfId="0" applyFont="1" applyBorder="1" applyAlignment="1">
      <alignment horizontal="left" vertical="center" wrapText="1"/>
    </xf>
    <xf numFmtId="164" fontId="6" fillId="5" borderId="8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7" fillId="7" borderId="7" xfId="0" applyFont="1" applyFill="1" applyBorder="1" applyAlignment="1">
      <alignment horizontal="left" vertical="center" wrapText="1"/>
    </xf>
    <xf numFmtId="164" fontId="6" fillId="7" borderId="12" xfId="1" applyFont="1" applyFill="1" applyBorder="1"/>
    <xf numFmtId="164" fontId="6" fillId="7" borderId="8" xfId="1" applyFont="1" applyFill="1" applyBorder="1"/>
    <xf numFmtId="164" fontId="6" fillId="5" borderId="0" xfId="1" applyFont="1" applyFill="1" applyBorder="1"/>
    <xf numFmtId="164" fontId="6" fillId="5" borderId="0" xfId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 indent="2"/>
    </xf>
    <xf numFmtId="164" fontId="6" fillId="0" borderId="12" xfId="1" applyFont="1" applyBorder="1"/>
    <xf numFmtId="164" fontId="6" fillId="0" borderId="1" xfId="1" applyFont="1" applyBorder="1"/>
    <xf numFmtId="164" fontId="6" fillId="5" borderId="8" xfId="1" applyFont="1" applyFill="1" applyBorder="1"/>
    <xf numFmtId="164" fontId="7" fillId="5" borderId="0" xfId="1" applyFont="1" applyFill="1" applyBorder="1"/>
    <xf numFmtId="164" fontId="6" fillId="7" borderId="8" xfId="0" applyNumberFormat="1" applyFont="1" applyFill="1" applyBorder="1"/>
    <xf numFmtId="164" fontId="6" fillId="5" borderId="0" xfId="0" applyNumberFormat="1" applyFont="1" applyFill="1"/>
    <xf numFmtId="164" fontId="6" fillId="7" borderId="1" xfId="1" applyFont="1" applyFill="1" applyBorder="1"/>
    <xf numFmtId="164" fontId="6" fillId="0" borderId="0" xfId="0" applyNumberFormat="1" applyFont="1"/>
    <xf numFmtId="164" fontId="7" fillId="5" borderId="0" xfId="0" applyNumberFormat="1" applyFont="1" applyFill="1"/>
    <xf numFmtId="164" fontId="6" fillId="5" borderId="0" xfId="1" applyFont="1" applyFill="1"/>
    <xf numFmtId="164" fontId="6" fillId="5" borderId="0" xfId="1" applyFont="1" applyFill="1" applyAlignment="1">
      <alignment horizontal="center"/>
    </xf>
    <xf numFmtId="164" fontId="7" fillId="5" borderId="8" xfId="1" applyFont="1" applyFill="1" applyBorder="1"/>
    <xf numFmtId="0" fontId="6" fillId="5" borderId="8" xfId="0" applyFont="1" applyFill="1" applyBorder="1"/>
    <xf numFmtId="0" fontId="7" fillId="2" borderId="7" xfId="0" applyFont="1" applyFill="1" applyBorder="1" applyAlignment="1">
      <alignment horizontal="left" vertical="center" wrapText="1"/>
    </xf>
    <xf numFmtId="4" fontId="6" fillId="5" borderId="0" xfId="0" applyNumberFormat="1" applyFont="1" applyFill="1"/>
    <xf numFmtId="0" fontId="6" fillId="0" borderId="8" xfId="0" applyFont="1" applyBorder="1"/>
    <xf numFmtId="0" fontId="6" fillId="0" borderId="7" xfId="0" applyFont="1" applyBorder="1"/>
    <xf numFmtId="164" fontId="6" fillId="0" borderId="6" xfId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/>
    <xf numFmtId="164" fontId="6" fillId="0" borderId="16" xfId="1" applyFont="1" applyBorder="1"/>
    <xf numFmtId="0" fontId="6" fillId="0" borderId="17" xfId="0" applyFont="1" applyBorder="1"/>
    <xf numFmtId="43" fontId="6" fillId="0" borderId="0" xfId="0" applyNumberFormat="1" applyFont="1"/>
    <xf numFmtId="164" fontId="4" fillId="0" borderId="0" xfId="0" applyNumberFormat="1" applyFont="1"/>
    <xf numFmtId="43" fontId="4" fillId="0" borderId="0" xfId="0" applyNumberFormat="1" applyFont="1"/>
    <xf numFmtId="0" fontId="5" fillId="0" borderId="0" xfId="0" applyFont="1"/>
    <xf numFmtId="0" fontId="7" fillId="2" borderId="7" xfId="0" applyFont="1" applyFill="1" applyBorder="1" applyAlignment="1">
      <alignment horizontal="center" vertical="center" wrapText="1"/>
    </xf>
    <xf numFmtId="164" fontId="7" fillId="7" borderId="12" xfId="1" applyFont="1" applyFill="1" applyBorder="1" applyAlignment="1">
      <alignment horizontal="center" vertical="center"/>
    </xf>
    <xf numFmtId="164" fontId="7" fillId="7" borderId="8" xfId="1" applyFont="1" applyFill="1" applyBorder="1" applyAlignment="1">
      <alignment horizontal="center" vertical="center"/>
    </xf>
    <xf numFmtId="164" fontId="7" fillId="0" borderId="13" xfId="1" applyFont="1" applyBorder="1" applyAlignment="1">
      <alignment horizontal="center"/>
    </xf>
    <xf numFmtId="164" fontId="7" fillId="0" borderId="14" xfId="1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4" fontId="7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0</xdr:row>
      <xdr:rowOff>53340</xdr:rowOff>
    </xdr:from>
    <xdr:to>
      <xdr:col>2</xdr:col>
      <xdr:colOff>186690</xdr:colOff>
      <xdr:row>4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FB98F3-AB51-E565-14E7-FB52D1DD2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53340"/>
          <a:ext cx="2952750" cy="779780"/>
        </a:xfrm>
        <a:prstGeom prst="rect">
          <a:avLst/>
        </a:prstGeom>
        <a:noFill/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CD5D-01DD-499E-B0A6-245068E708BC}">
  <dimension ref="B1:P111"/>
  <sheetViews>
    <sheetView showGridLines="0" tabSelected="1" topLeftCell="C1" zoomScale="140" zoomScaleNormal="140" workbookViewId="0">
      <selection activeCell="B110" sqref="B2:I110"/>
    </sheetView>
  </sheetViews>
  <sheetFormatPr baseColWidth="10" defaultColWidth="9.109375" defaultRowHeight="13.8" x14ac:dyDescent="0.3"/>
  <cols>
    <col min="1" max="1" width="9.109375" style="42"/>
    <col min="2" max="2" width="66.6640625" style="42" customWidth="1"/>
    <col min="3" max="3" width="15.6640625" style="13" bestFit="1" customWidth="1"/>
    <col min="4" max="4" width="14.21875" style="13" hidden="1" customWidth="1"/>
    <col min="5" max="5" width="15.6640625" style="13" bestFit="1" customWidth="1"/>
    <col min="6" max="6" width="13.21875" style="43" bestFit="1" customWidth="1"/>
    <col min="7" max="8" width="14.21875" style="43" bestFit="1" customWidth="1"/>
    <col min="9" max="9" width="14.44140625" style="42" bestFit="1" customWidth="1"/>
    <col min="10" max="10" width="13.5546875" style="42" bestFit="1" customWidth="1"/>
    <col min="11" max="11" width="14" style="42" bestFit="1" customWidth="1"/>
    <col min="12" max="12" width="15" style="42" bestFit="1" customWidth="1"/>
    <col min="13" max="13" width="15.109375" style="42" customWidth="1"/>
    <col min="14" max="14" width="13.5546875" style="42" customWidth="1"/>
    <col min="15" max="15" width="13" style="42" customWidth="1"/>
    <col min="16" max="16" width="13" style="42" bestFit="1" customWidth="1"/>
    <col min="17" max="16384" width="9.109375" style="42"/>
  </cols>
  <sheetData>
    <row r="1" spans="2:16" ht="14.4" thickBot="1" x14ac:dyDescent="0.35"/>
    <row r="2" spans="2:16" x14ac:dyDescent="0.3">
      <c r="B2" s="44"/>
      <c r="C2" s="23"/>
      <c r="D2" s="23"/>
      <c r="E2" s="23"/>
      <c r="F2" s="45"/>
      <c r="G2" s="45"/>
      <c r="H2" s="45"/>
      <c r="I2" s="46"/>
    </row>
    <row r="3" spans="2:16" x14ac:dyDescent="0.3">
      <c r="B3" s="47"/>
      <c r="F3" s="48"/>
      <c r="G3" s="48"/>
      <c r="H3" s="48"/>
      <c r="I3" s="49"/>
    </row>
    <row r="4" spans="2:16" ht="58.2" customHeight="1" x14ac:dyDescent="0.3">
      <c r="B4" s="47" t="e" vm="1">
        <v>#VALUE!</v>
      </c>
      <c r="F4" s="48"/>
      <c r="G4" s="48"/>
      <c r="H4" s="48"/>
      <c r="I4" s="49"/>
    </row>
    <row r="5" spans="2:16" ht="10.8" customHeight="1" x14ac:dyDescent="0.3">
      <c r="B5" s="47"/>
      <c r="F5" s="48"/>
      <c r="G5" s="48"/>
      <c r="H5" s="48"/>
      <c r="I5" s="49"/>
    </row>
    <row r="6" spans="2:16" ht="3.6" customHeight="1" x14ac:dyDescent="0.3">
      <c r="B6" s="47"/>
      <c r="F6" s="48"/>
      <c r="G6" s="48"/>
      <c r="H6" s="48"/>
      <c r="I6" s="49"/>
    </row>
    <row r="7" spans="2:16" ht="3.6" customHeight="1" x14ac:dyDescent="0.3">
      <c r="B7" s="47"/>
      <c r="F7" s="48"/>
      <c r="G7" s="48"/>
      <c r="H7" s="48"/>
      <c r="I7" s="49"/>
    </row>
    <row r="8" spans="2:16" ht="7.2" customHeight="1" x14ac:dyDescent="0.3">
      <c r="B8" s="47"/>
      <c r="F8" s="48"/>
      <c r="G8" s="48"/>
      <c r="H8" s="48"/>
      <c r="I8" s="49"/>
    </row>
    <row r="9" spans="2:16" x14ac:dyDescent="0.3">
      <c r="B9" s="96" t="s">
        <v>81</v>
      </c>
      <c r="C9" s="97"/>
      <c r="F9" s="48"/>
      <c r="G9" s="48"/>
      <c r="H9" s="48"/>
      <c r="I9" s="49"/>
    </row>
    <row r="10" spans="2:16" x14ac:dyDescent="0.3">
      <c r="B10" s="96" t="s">
        <v>86</v>
      </c>
      <c r="C10" s="97"/>
      <c r="F10" s="48"/>
      <c r="G10" s="48"/>
      <c r="H10" s="48"/>
      <c r="I10" s="49"/>
    </row>
    <row r="11" spans="2:16" x14ac:dyDescent="0.3">
      <c r="B11" s="96" t="s">
        <v>106</v>
      </c>
      <c r="C11" s="97"/>
      <c r="F11" s="48"/>
      <c r="G11" s="48"/>
      <c r="H11" s="48"/>
      <c r="I11" s="49"/>
    </row>
    <row r="12" spans="2:16" x14ac:dyDescent="0.3">
      <c r="B12" s="96" t="s">
        <v>80</v>
      </c>
      <c r="C12" s="97"/>
      <c r="D12" s="88"/>
      <c r="F12" s="48"/>
      <c r="G12" s="48"/>
      <c r="H12" s="48"/>
      <c r="I12" s="49"/>
    </row>
    <row r="13" spans="2:16" x14ac:dyDescent="0.3">
      <c r="B13" s="98" t="s">
        <v>36</v>
      </c>
      <c r="C13" s="99"/>
      <c r="D13" s="89"/>
      <c r="F13" s="94" t="s">
        <v>110</v>
      </c>
      <c r="G13" s="94"/>
      <c r="H13" s="94"/>
      <c r="I13" s="95"/>
    </row>
    <row r="14" spans="2:16" ht="26.4" x14ac:dyDescent="0.3">
      <c r="B14" s="50" t="s">
        <v>0</v>
      </c>
      <c r="C14" s="21" t="s">
        <v>37</v>
      </c>
      <c r="D14" s="21" t="s">
        <v>87</v>
      </c>
      <c r="E14" s="21" t="s">
        <v>88</v>
      </c>
      <c r="F14" s="51" t="s">
        <v>111</v>
      </c>
      <c r="G14" s="51" t="s">
        <v>112</v>
      </c>
      <c r="H14" s="51" t="s">
        <v>120</v>
      </c>
      <c r="I14" s="52" t="s">
        <v>107</v>
      </c>
      <c r="J14" s="53"/>
      <c r="K14" s="53"/>
      <c r="L14" s="53"/>
      <c r="M14" s="53"/>
      <c r="N14" s="53"/>
      <c r="O14" s="53"/>
    </row>
    <row r="15" spans="2:16" x14ac:dyDescent="0.3">
      <c r="B15" s="54" t="s">
        <v>1</v>
      </c>
      <c r="C15" s="14">
        <f>+C16+C22+C32+C58+C68</f>
        <v>1524269892</v>
      </c>
      <c r="D15" s="14">
        <f>+D16+D22+D32+D58+D68</f>
        <v>0</v>
      </c>
      <c r="E15" s="14">
        <f t="shared" ref="E15:E46" si="0">SUM(C15:D15)</f>
        <v>1524269892</v>
      </c>
      <c r="F15" s="14">
        <f>+F16+F22+F32+F42+F68</f>
        <v>10426521.590000002</v>
      </c>
      <c r="G15" s="14">
        <f>+G16+G22+G32+G42+G68</f>
        <v>106157276.86</v>
      </c>
      <c r="H15" s="14">
        <f>+H16+H22+H32+H42+H68</f>
        <v>131917195.34</v>
      </c>
      <c r="I15" s="55">
        <f>SUM(F15:H15)</f>
        <v>248500993.79000002</v>
      </c>
      <c r="J15" s="56"/>
      <c r="K15" s="53"/>
      <c r="L15" s="53"/>
      <c r="M15" s="53"/>
      <c r="N15" s="53"/>
      <c r="O15" s="53"/>
    </row>
    <row r="16" spans="2:16" x14ac:dyDescent="0.3">
      <c r="B16" s="57" t="s">
        <v>2</v>
      </c>
      <c r="C16" s="18">
        <f>+C17+C18+C19+C20+C21</f>
        <v>177587324</v>
      </c>
      <c r="D16" s="18"/>
      <c r="E16" s="19">
        <f t="shared" si="0"/>
        <v>177587324</v>
      </c>
      <c r="F16" s="58">
        <f>+F17+F18+F19+F20+F21</f>
        <v>9001586.7000000011</v>
      </c>
      <c r="G16" s="58">
        <f>+G17+G18+G19+G20+G21</f>
        <v>9859149.8900000006</v>
      </c>
      <c r="H16" s="58">
        <f>+H17+H18+H19+H20+H21</f>
        <v>10936738.030000001</v>
      </c>
      <c r="I16" s="59">
        <f>SUM(F16:H16)</f>
        <v>29797474.620000005</v>
      </c>
      <c r="J16" s="60"/>
      <c r="K16" s="61"/>
      <c r="L16" s="56"/>
      <c r="M16" s="60"/>
      <c r="N16" s="60"/>
      <c r="O16" s="60"/>
      <c r="P16" s="43"/>
    </row>
    <row r="17" spans="2:16" x14ac:dyDescent="0.3">
      <c r="B17" s="62" t="s">
        <v>3</v>
      </c>
      <c r="C17" s="15">
        <v>137207368</v>
      </c>
      <c r="D17" s="15"/>
      <c r="E17" s="19">
        <f t="shared" si="0"/>
        <v>137207368</v>
      </c>
      <c r="F17" s="63">
        <f>7641348+80.98</f>
        <v>7641428.9800000004</v>
      </c>
      <c r="G17" s="64">
        <f>3145303+5181045+58747</f>
        <v>8385095</v>
      </c>
      <c r="H17" s="63">
        <v>9485976.6300000008</v>
      </c>
      <c r="I17" s="65">
        <f>SUM(F17:H17)</f>
        <v>25512500.609999999</v>
      </c>
      <c r="J17" s="60"/>
      <c r="K17" s="60"/>
      <c r="L17" s="60"/>
      <c r="M17" s="60"/>
      <c r="N17" s="60"/>
      <c r="O17" s="60"/>
      <c r="P17" s="43"/>
    </row>
    <row r="18" spans="2:16" x14ac:dyDescent="0.3">
      <c r="B18" s="62" t="s">
        <v>4</v>
      </c>
      <c r="C18" s="15">
        <v>23134214</v>
      </c>
      <c r="D18" s="15"/>
      <c r="E18" s="19">
        <f t="shared" si="0"/>
        <v>23134214</v>
      </c>
      <c r="F18" s="63">
        <v>212500</v>
      </c>
      <c r="G18" s="64">
        <v>212500</v>
      </c>
      <c r="H18" s="63">
        <v>212500</v>
      </c>
      <c r="I18" s="65">
        <f t="shared" ref="I18:I41" si="1">SUM(F18:H18)</f>
        <v>637500</v>
      </c>
      <c r="J18" s="60"/>
      <c r="K18" s="60"/>
      <c r="L18" s="60"/>
      <c r="M18" s="60"/>
      <c r="N18" s="60"/>
      <c r="O18" s="60"/>
      <c r="P18" s="43"/>
    </row>
    <row r="19" spans="2:16" x14ac:dyDescent="0.3">
      <c r="B19" s="62" t="s">
        <v>38</v>
      </c>
      <c r="C19" s="15"/>
      <c r="D19" s="15"/>
      <c r="E19" s="19">
        <f t="shared" si="0"/>
        <v>0</v>
      </c>
      <c r="F19" s="63"/>
      <c r="G19" s="64"/>
      <c r="H19" s="63"/>
      <c r="I19" s="65">
        <f t="shared" si="1"/>
        <v>0</v>
      </c>
      <c r="J19" s="66"/>
      <c r="K19" s="60"/>
      <c r="L19" s="60"/>
      <c r="M19" s="60"/>
      <c r="N19" s="60"/>
      <c r="O19" s="60"/>
      <c r="P19" s="43"/>
    </row>
    <row r="20" spans="2:16" x14ac:dyDescent="0.3">
      <c r="B20" s="62" t="s">
        <v>5</v>
      </c>
      <c r="C20" s="15"/>
      <c r="D20" s="15"/>
      <c r="E20" s="19">
        <f t="shared" si="0"/>
        <v>0</v>
      </c>
      <c r="F20" s="63"/>
      <c r="G20" s="64"/>
      <c r="H20" s="63"/>
      <c r="I20" s="65">
        <f t="shared" si="1"/>
        <v>0</v>
      </c>
      <c r="J20" s="66"/>
      <c r="K20" s="66"/>
      <c r="L20" s="66"/>
      <c r="M20" s="60"/>
      <c r="N20" s="60"/>
      <c r="O20" s="60"/>
    </row>
    <row r="21" spans="2:16" x14ac:dyDescent="0.3">
      <c r="B21" s="62" t="s">
        <v>6</v>
      </c>
      <c r="C21" s="15">
        <v>17245742</v>
      </c>
      <c r="D21" s="15"/>
      <c r="E21" s="19">
        <f t="shared" si="0"/>
        <v>17245742</v>
      </c>
      <c r="F21" s="63">
        <f>538122+542535.72+67000</f>
        <v>1147657.72</v>
      </c>
      <c r="G21" s="64">
        <f>590853.66+595341.76+75359.47</f>
        <v>1261554.8899999999</v>
      </c>
      <c r="H21" s="63">
        <v>1238261.3999999999</v>
      </c>
      <c r="I21" s="65">
        <f t="shared" si="1"/>
        <v>3647474.01</v>
      </c>
      <c r="J21" s="53"/>
      <c r="K21" s="60"/>
      <c r="L21" s="53"/>
      <c r="M21" s="60"/>
      <c r="N21" s="60"/>
      <c r="O21" s="60"/>
      <c r="P21" s="43"/>
    </row>
    <row r="22" spans="2:16" x14ac:dyDescent="0.3">
      <c r="B22" s="57" t="s">
        <v>7</v>
      </c>
      <c r="C22" s="18">
        <f>+C23+C24+C25+C26+C27+C28+C29+C30+C31</f>
        <v>71707080</v>
      </c>
      <c r="D22" s="18"/>
      <c r="E22" s="19">
        <f t="shared" si="0"/>
        <v>71707080</v>
      </c>
      <c r="F22" s="58">
        <f>+F23+F24+F25+F26+F27+F28+F29+F30+F31</f>
        <v>1240034.6499999999</v>
      </c>
      <c r="G22" s="58">
        <f t="shared" ref="G22:I22" si="2">+G23+G24+G25+G26+G27+G28+G29+G30+G31</f>
        <v>1940455.5</v>
      </c>
      <c r="H22" s="58">
        <f t="shared" si="2"/>
        <v>39879822.469999999</v>
      </c>
      <c r="I22" s="59">
        <f t="shared" si="2"/>
        <v>43060312.619999997</v>
      </c>
      <c r="J22" s="56"/>
      <c r="K22" s="56"/>
      <c r="L22" s="56"/>
      <c r="M22" s="53"/>
      <c r="N22" s="53"/>
      <c r="O22" s="53"/>
    </row>
    <row r="23" spans="2:16" x14ac:dyDescent="0.3">
      <c r="B23" s="62" t="s">
        <v>8</v>
      </c>
      <c r="C23" s="15">
        <v>8710000</v>
      </c>
      <c r="D23" s="15"/>
      <c r="E23" s="19">
        <f t="shared" si="0"/>
        <v>8710000</v>
      </c>
      <c r="F23" s="63">
        <f>1095978.17+91312.54+46143.94</f>
        <v>1233434.6499999999</v>
      </c>
      <c r="G23" s="64">
        <v>53074.84</v>
      </c>
      <c r="H23" s="63">
        <v>1188576.08</v>
      </c>
      <c r="I23" s="65">
        <f t="shared" si="1"/>
        <v>2475085.5700000003</v>
      </c>
      <c r="J23" s="61"/>
      <c r="K23" s="61"/>
      <c r="L23" s="61"/>
      <c r="M23" s="53"/>
      <c r="N23" s="53"/>
      <c r="O23" s="53"/>
    </row>
    <row r="24" spans="2:16" x14ac:dyDescent="0.3">
      <c r="B24" s="62" t="s">
        <v>9</v>
      </c>
      <c r="C24" s="15">
        <v>1500000</v>
      </c>
      <c r="D24" s="15"/>
      <c r="E24" s="19">
        <f t="shared" si="0"/>
        <v>1500000</v>
      </c>
      <c r="F24" s="63"/>
      <c r="G24" s="64"/>
      <c r="H24" s="63"/>
      <c r="I24" s="65">
        <f t="shared" si="1"/>
        <v>0</v>
      </c>
      <c r="J24" s="60"/>
      <c r="K24" s="60"/>
      <c r="L24" s="60"/>
      <c r="M24" s="53"/>
      <c r="N24" s="68"/>
      <c r="O24" s="53"/>
    </row>
    <row r="25" spans="2:16" ht="18" customHeight="1" x14ac:dyDescent="0.3">
      <c r="B25" s="62" t="s">
        <v>10</v>
      </c>
      <c r="C25" s="15">
        <v>2500000</v>
      </c>
      <c r="D25" s="15"/>
      <c r="E25" s="19">
        <f t="shared" si="0"/>
        <v>2500000</v>
      </c>
      <c r="F25" s="63">
        <v>6600</v>
      </c>
      <c r="G25" s="64">
        <v>34350</v>
      </c>
      <c r="H25" s="63">
        <v>27050</v>
      </c>
      <c r="I25" s="65">
        <f t="shared" si="1"/>
        <v>68000</v>
      </c>
      <c r="J25" s="60"/>
      <c r="K25" s="60"/>
      <c r="L25" s="60"/>
      <c r="M25" s="53"/>
      <c r="N25" s="53"/>
      <c r="O25" s="53"/>
    </row>
    <row r="26" spans="2:16" x14ac:dyDescent="0.3">
      <c r="B26" s="62" t="s">
        <v>11</v>
      </c>
      <c r="C26" s="15">
        <v>0</v>
      </c>
      <c r="D26" s="15"/>
      <c r="E26" s="19">
        <f t="shared" si="0"/>
        <v>0</v>
      </c>
      <c r="F26" s="63"/>
      <c r="G26" s="64"/>
      <c r="H26" s="63"/>
      <c r="I26" s="65">
        <f t="shared" si="1"/>
        <v>0</v>
      </c>
      <c r="J26" s="60"/>
      <c r="K26" s="60"/>
      <c r="L26" s="60"/>
      <c r="M26" s="53"/>
      <c r="N26" s="53"/>
      <c r="O26" s="53"/>
    </row>
    <row r="27" spans="2:16" x14ac:dyDescent="0.3">
      <c r="B27" s="62" t="s">
        <v>12</v>
      </c>
      <c r="C27" s="15">
        <v>18000000</v>
      </c>
      <c r="D27" s="15"/>
      <c r="E27" s="19">
        <f t="shared" si="0"/>
        <v>18000000</v>
      </c>
      <c r="F27" s="63"/>
      <c r="G27" s="64">
        <v>119280</v>
      </c>
      <c r="H27" s="63">
        <v>59640</v>
      </c>
      <c r="I27" s="65">
        <f t="shared" si="1"/>
        <v>178920</v>
      </c>
      <c r="J27" s="66"/>
      <c r="K27" s="66"/>
      <c r="L27" s="66"/>
      <c r="M27" s="53"/>
      <c r="N27" s="53"/>
      <c r="O27" s="53"/>
    </row>
    <row r="28" spans="2:16" x14ac:dyDescent="0.3">
      <c r="B28" s="62" t="s">
        <v>13</v>
      </c>
      <c r="C28" s="15">
        <v>3300000</v>
      </c>
      <c r="D28" s="15"/>
      <c r="E28" s="19">
        <f t="shared" si="0"/>
        <v>3300000</v>
      </c>
      <c r="F28" s="63"/>
      <c r="G28" s="64"/>
      <c r="H28" s="63"/>
      <c r="I28" s="65">
        <f t="shared" si="1"/>
        <v>0</v>
      </c>
      <c r="J28" s="60"/>
      <c r="K28" s="60"/>
      <c r="L28" s="60"/>
      <c r="M28" s="53"/>
      <c r="N28" s="53"/>
      <c r="O28" s="53"/>
    </row>
    <row r="29" spans="2:16" ht="27.6" x14ac:dyDescent="0.3">
      <c r="B29" s="62" t="s">
        <v>14</v>
      </c>
      <c r="C29" s="15">
        <v>23233080</v>
      </c>
      <c r="D29" s="15"/>
      <c r="E29" s="19">
        <f t="shared" si="0"/>
        <v>23233080</v>
      </c>
      <c r="F29" s="63">
        <v>0</v>
      </c>
      <c r="G29" s="64">
        <v>63117.72</v>
      </c>
      <c r="H29" s="63"/>
      <c r="I29" s="65">
        <f t="shared" si="1"/>
        <v>63117.72</v>
      </c>
      <c r="J29" s="60"/>
      <c r="K29" s="60"/>
      <c r="L29" s="60"/>
      <c r="M29" s="53"/>
      <c r="N29" s="53"/>
      <c r="O29" s="53"/>
    </row>
    <row r="30" spans="2:16" x14ac:dyDescent="0.3">
      <c r="B30" s="62" t="s">
        <v>15</v>
      </c>
      <c r="C30" s="15">
        <v>9514000</v>
      </c>
      <c r="D30" s="15"/>
      <c r="E30" s="19">
        <f t="shared" si="0"/>
        <v>9514000</v>
      </c>
      <c r="F30" s="63"/>
      <c r="G30" s="64">
        <v>1170632.97</v>
      </c>
      <c r="H30" s="63">
        <f>38591576.39+12980</f>
        <v>38604556.390000001</v>
      </c>
      <c r="I30" s="65">
        <f t="shared" si="1"/>
        <v>39775189.359999999</v>
      </c>
      <c r="J30" s="60"/>
      <c r="K30" s="60"/>
      <c r="L30" s="60"/>
      <c r="M30" s="53"/>
      <c r="N30" s="53"/>
      <c r="O30" s="53"/>
    </row>
    <row r="31" spans="2:16" x14ac:dyDescent="0.3">
      <c r="B31" s="62" t="s">
        <v>39</v>
      </c>
      <c r="C31" s="15">
        <v>4950000</v>
      </c>
      <c r="D31" s="15"/>
      <c r="E31" s="19">
        <f t="shared" si="0"/>
        <v>4950000</v>
      </c>
      <c r="F31" s="63"/>
      <c r="G31" s="64">
        <v>499999.97</v>
      </c>
      <c r="H31" s="63"/>
      <c r="I31" s="65">
        <f t="shared" si="1"/>
        <v>499999.97</v>
      </c>
      <c r="J31" s="60"/>
      <c r="K31" s="60"/>
      <c r="L31" s="60"/>
      <c r="M31" s="53"/>
      <c r="N31" s="53"/>
      <c r="O31" s="53"/>
    </row>
    <row r="32" spans="2:16" x14ac:dyDescent="0.3">
      <c r="B32" s="57" t="s">
        <v>16</v>
      </c>
      <c r="C32" s="18">
        <f>+C33+C34+C35+C36+C37+C38+C39+C40+C41</f>
        <v>21816372</v>
      </c>
      <c r="D32" s="18"/>
      <c r="E32" s="19">
        <f t="shared" si="0"/>
        <v>21816372</v>
      </c>
      <c r="F32" s="69">
        <f>+F33+F34+F35+F36+F37+F38+F39+F40+F41</f>
        <v>184900.24</v>
      </c>
      <c r="G32" s="69">
        <f t="shared" ref="G32:I32" si="3">+G33+G34+G35+G36+G37+G38+G39+G40+G41</f>
        <v>513454.14999999997</v>
      </c>
      <c r="H32" s="69">
        <f t="shared" si="3"/>
        <v>383040.08999999997</v>
      </c>
      <c r="I32" s="59">
        <f t="shared" si="3"/>
        <v>1081394.48</v>
      </c>
      <c r="J32" s="60"/>
      <c r="K32" s="60"/>
      <c r="L32" s="60"/>
      <c r="M32" s="53"/>
      <c r="N32" s="53"/>
      <c r="O32" s="53"/>
    </row>
    <row r="33" spans="2:16" x14ac:dyDescent="0.3">
      <c r="B33" s="62" t="s">
        <v>17</v>
      </c>
      <c r="C33" s="15">
        <v>1525398</v>
      </c>
      <c r="D33" s="15"/>
      <c r="E33" s="19">
        <f t="shared" si="0"/>
        <v>1525398</v>
      </c>
      <c r="F33" s="63"/>
      <c r="G33" s="64">
        <v>5225</v>
      </c>
      <c r="H33" s="63">
        <v>21916</v>
      </c>
      <c r="I33" s="65">
        <f t="shared" si="1"/>
        <v>27141</v>
      </c>
      <c r="J33" s="53"/>
      <c r="K33" s="53"/>
      <c r="L33" s="53"/>
      <c r="M33" s="53"/>
      <c r="N33" s="53"/>
      <c r="O33" s="53"/>
    </row>
    <row r="34" spans="2:16" x14ac:dyDescent="0.3">
      <c r="B34" s="62" t="s">
        <v>18</v>
      </c>
      <c r="C34" s="15">
        <v>1760000</v>
      </c>
      <c r="D34" s="15"/>
      <c r="E34" s="19">
        <f t="shared" si="0"/>
        <v>1760000</v>
      </c>
      <c r="F34" s="63"/>
      <c r="G34" s="64"/>
      <c r="H34" s="63"/>
      <c r="I34" s="65">
        <f t="shared" si="1"/>
        <v>0</v>
      </c>
      <c r="J34" s="53"/>
      <c r="K34" s="53"/>
      <c r="L34" s="53"/>
      <c r="M34" s="53"/>
      <c r="N34" s="53"/>
      <c r="O34" s="53"/>
    </row>
    <row r="35" spans="2:16" x14ac:dyDescent="0.3">
      <c r="B35" s="62" t="s">
        <v>19</v>
      </c>
      <c r="C35" s="15">
        <f>500000+2500000</f>
        <v>3000000</v>
      </c>
      <c r="D35" s="15"/>
      <c r="E35" s="19">
        <f t="shared" si="0"/>
        <v>3000000</v>
      </c>
      <c r="F35" s="63"/>
      <c r="G35" s="64">
        <v>115852.4</v>
      </c>
      <c r="H35" s="63">
        <v>136554.84</v>
      </c>
      <c r="I35" s="65">
        <f t="shared" si="1"/>
        <v>252407.24</v>
      </c>
      <c r="J35" s="56"/>
      <c r="K35" s="61"/>
      <c r="L35" s="56"/>
      <c r="M35" s="56"/>
      <c r="N35" s="56"/>
      <c r="O35" s="53"/>
    </row>
    <row r="36" spans="2:16" x14ac:dyDescent="0.3">
      <c r="B36" s="62" t="s">
        <v>20</v>
      </c>
      <c r="C36" s="15">
        <v>70000</v>
      </c>
      <c r="D36" s="15"/>
      <c r="E36" s="19">
        <f t="shared" si="0"/>
        <v>70000</v>
      </c>
      <c r="F36" s="63"/>
      <c r="G36" s="64"/>
      <c r="H36" s="63"/>
      <c r="I36" s="65">
        <f t="shared" si="1"/>
        <v>0</v>
      </c>
      <c r="J36" s="61"/>
      <c r="K36" s="60"/>
      <c r="L36" s="60"/>
      <c r="M36" s="60"/>
      <c r="N36" s="60"/>
      <c r="O36" s="53"/>
    </row>
    <row r="37" spans="2:16" x14ac:dyDescent="0.3">
      <c r="B37" s="62" t="s">
        <v>21</v>
      </c>
      <c r="C37" s="15">
        <v>1700000</v>
      </c>
      <c r="D37" s="15"/>
      <c r="E37" s="19">
        <f t="shared" si="0"/>
        <v>1700000</v>
      </c>
      <c r="F37" s="63"/>
      <c r="G37" s="64">
        <v>0</v>
      </c>
      <c r="H37" s="63"/>
      <c r="I37" s="65">
        <f t="shared" si="1"/>
        <v>0</v>
      </c>
      <c r="J37" s="60"/>
      <c r="K37" s="60"/>
      <c r="L37" s="60"/>
      <c r="M37" s="60"/>
      <c r="N37" s="60"/>
      <c r="O37" s="53"/>
    </row>
    <row r="38" spans="2:16" x14ac:dyDescent="0.3">
      <c r="B38" s="62" t="s">
        <v>22</v>
      </c>
      <c r="C38" s="15">
        <v>225670</v>
      </c>
      <c r="D38" s="15"/>
      <c r="E38" s="19">
        <f t="shared" si="0"/>
        <v>225670</v>
      </c>
      <c r="F38" s="63"/>
      <c r="G38" s="64">
        <f>205591.4+354</f>
        <v>205945.4</v>
      </c>
      <c r="H38" s="63"/>
      <c r="I38" s="65">
        <f t="shared" si="1"/>
        <v>205945.4</v>
      </c>
      <c r="J38" s="60"/>
      <c r="K38" s="60"/>
      <c r="L38" s="60"/>
      <c r="M38" s="68"/>
      <c r="N38" s="60"/>
      <c r="O38" s="53"/>
      <c r="P38" s="70">
        <f>G41+I41+J41+K41+L41+M41+N41</f>
        <v>53331.23</v>
      </c>
    </row>
    <row r="39" spans="2:16" ht="21" customHeight="1" x14ac:dyDescent="0.3">
      <c r="B39" s="62" t="s">
        <v>23</v>
      </c>
      <c r="C39" s="15">
        <v>6654000</v>
      </c>
      <c r="D39" s="15"/>
      <c r="E39" s="19">
        <f t="shared" si="0"/>
        <v>6654000</v>
      </c>
      <c r="F39" s="63">
        <v>184900.24</v>
      </c>
      <c r="G39" s="64">
        <v>184900.24</v>
      </c>
      <c r="H39" s="63">
        <v>174300.24</v>
      </c>
      <c r="I39" s="65">
        <f t="shared" si="1"/>
        <v>544100.72</v>
      </c>
      <c r="J39" s="60"/>
      <c r="K39" s="60"/>
      <c r="L39" s="60"/>
      <c r="M39" s="68"/>
      <c r="N39" s="60"/>
      <c r="O39" s="53"/>
    </row>
    <row r="40" spans="2:16" ht="21" customHeight="1" x14ac:dyDescent="0.3">
      <c r="B40" s="62" t="s">
        <v>40</v>
      </c>
      <c r="C40" s="15"/>
      <c r="D40" s="15"/>
      <c r="E40" s="19">
        <f t="shared" si="0"/>
        <v>0</v>
      </c>
      <c r="F40" s="63"/>
      <c r="G40" s="64"/>
      <c r="H40" s="63"/>
      <c r="I40" s="65">
        <f t="shared" si="1"/>
        <v>0</v>
      </c>
      <c r="J40" s="60"/>
      <c r="K40" s="60"/>
      <c r="L40" s="60"/>
      <c r="M40" s="53"/>
      <c r="N40" s="60"/>
      <c r="O40" s="53"/>
    </row>
    <row r="41" spans="2:16" x14ac:dyDescent="0.3">
      <c r="B41" s="62" t="s">
        <v>24</v>
      </c>
      <c r="C41" s="15">
        <v>6881304</v>
      </c>
      <c r="D41" s="15"/>
      <c r="E41" s="19">
        <f t="shared" si="0"/>
        <v>6881304</v>
      </c>
      <c r="F41" s="63"/>
      <c r="G41" s="64">
        <v>1531.11</v>
      </c>
      <c r="H41" s="63">
        <v>50269.01</v>
      </c>
      <c r="I41" s="65">
        <f t="shared" si="1"/>
        <v>51800.12</v>
      </c>
      <c r="J41" s="66"/>
      <c r="K41" s="66"/>
      <c r="L41" s="66"/>
      <c r="M41" s="71"/>
      <c r="N41" s="66"/>
      <c r="O41" s="53"/>
    </row>
    <row r="42" spans="2:16" x14ac:dyDescent="0.3">
      <c r="B42" s="57" t="s">
        <v>25</v>
      </c>
      <c r="C42" s="18">
        <v>0</v>
      </c>
      <c r="D42" s="18">
        <v>0</v>
      </c>
      <c r="E42" s="19">
        <f t="shared" si="0"/>
        <v>0</v>
      </c>
      <c r="F42" s="58"/>
      <c r="G42" s="69"/>
      <c r="H42" s="58"/>
      <c r="I42" s="59">
        <f t="shared" ref="I42:I67" si="4">SUM(F42:G42)</f>
        <v>0</v>
      </c>
      <c r="J42" s="60"/>
      <c r="K42" s="60"/>
      <c r="L42" s="60"/>
      <c r="M42" s="53"/>
      <c r="N42" s="60"/>
      <c r="O42" s="53"/>
    </row>
    <row r="43" spans="2:16" hidden="1" x14ac:dyDescent="0.3">
      <c r="B43" s="62" t="s">
        <v>26</v>
      </c>
      <c r="C43" s="15">
        <v>0</v>
      </c>
      <c r="D43" s="15">
        <v>0</v>
      </c>
      <c r="E43" s="19">
        <f t="shared" si="0"/>
        <v>0</v>
      </c>
      <c r="F43" s="58"/>
      <c r="G43" s="69"/>
      <c r="H43" s="58"/>
      <c r="I43" s="59">
        <f t="shared" si="4"/>
        <v>0</v>
      </c>
      <c r="J43" s="60"/>
      <c r="K43" s="60"/>
      <c r="L43" s="60"/>
      <c r="M43" s="53"/>
      <c r="N43" s="60"/>
      <c r="O43" s="53"/>
    </row>
    <row r="44" spans="2:16" hidden="1" x14ac:dyDescent="0.3">
      <c r="B44" s="62" t="s">
        <v>41</v>
      </c>
      <c r="C44" s="15"/>
      <c r="D44" s="15"/>
      <c r="E44" s="19">
        <f t="shared" si="0"/>
        <v>0</v>
      </c>
      <c r="F44" s="58"/>
      <c r="G44" s="69"/>
      <c r="H44" s="58"/>
      <c r="I44" s="59">
        <f t="shared" si="4"/>
        <v>0</v>
      </c>
      <c r="J44" s="60"/>
      <c r="K44" s="60"/>
      <c r="L44" s="60"/>
      <c r="M44" s="53"/>
      <c r="N44" s="60"/>
      <c r="O44" s="53"/>
    </row>
    <row r="45" spans="2:16" hidden="1" x14ac:dyDescent="0.3">
      <c r="B45" s="62" t="s">
        <v>42</v>
      </c>
      <c r="C45" s="15"/>
      <c r="D45" s="15"/>
      <c r="E45" s="19">
        <f t="shared" si="0"/>
        <v>0</v>
      </c>
      <c r="F45" s="58"/>
      <c r="G45" s="69"/>
      <c r="H45" s="58"/>
      <c r="I45" s="59">
        <f t="shared" si="4"/>
        <v>0</v>
      </c>
      <c r="J45" s="60"/>
      <c r="K45" s="60"/>
      <c r="L45" s="60"/>
      <c r="M45" s="53"/>
      <c r="N45" s="60"/>
      <c r="O45" s="53"/>
    </row>
    <row r="46" spans="2:16" hidden="1" x14ac:dyDescent="0.3">
      <c r="B46" s="62" t="s">
        <v>43</v>
      </c>
      <c r="C46" s="15"/>
      <c r="D46" s="15"/>
      <c r="E46" s="19">
        <f t="shared" si="0"/>
        <v>0</v>
      </c>
      <c r="F46" s="58"/>
      <c r="G46" s="69"/>
      <c r="H46" s="58"/>
      <c r="I46" s="59">
        <f t="shared" si="4"/>
        <v>0</v>
      </c>
      <c r="J46" s="53"/>
      <c r="K46" s="53"/>
      <c r="L46" s="53"/>
      <c r="M46" s="53"/>
      <c r="N46" s="53"/>
      <c r="O46" s="53"/>
    </row>
    <row r="47" spans="2:16" hidden="1" x14ac:dyDescent="0.3">
      <c r="B47" s="62" t="s">
        <v>44</v>
      </c>
      <c r="C47" s="15"/>
      <c r="D47" s="15"/>
      <c r="E47" s="19">
        <f t="shared" ref="E47:E78" si="5">SUM(C47:D47)</f>
        <v>0</v>
      </c>
      <c r="F47" s="58"/>
      <c r="G47" s="69"/>
      <c r="H47" s="58"/>
      <c r="I47" s="59">
        <f t="shared" si="4"/>
        <v>0</v>
      </c>
      <c r="J47" s="53"/>
      <c r="K47" s="53"/>
      <c r="L47" s="53"/>
      <c r="M47" s="53"/>
      <c r="N47" s="53"/>
      <c r="O47" s="53"/>
    </row>
    <row r="48" spans="2:16" hidden="1" x14ac:dyDescent="0.3">
      <c r="B48" s="62" t="s">
        <v>27</v>
      </c>
      <c r="C48" s="15"/>
      <c r="D48" s="15"/>
      <c r="E48" s="19">
        <f t="shared" si="5"/>
        <v>0</v>
      </c>
      <c r="F48" s="58"/>
      <c r="G48" s="69"/>
      <c r="H48" s="58"/>
      <c r="I48" s="59">
        <f t="shared" si="4"/>
        <v>0</v>
      </c>
      <c r="J48" s="53"/>
      <c r="K48" s="53"/>
      <c r="L48" s="53"/>
      <c r="M48" s="53"/>
      <c r="N48" s="53"/>
      <c r="O48" s="53"/>
    </row>
    <row r="49" spans="2:15" hidden="1" x14ac:dyDescent="0.3">
      <c r="B49" s="62" t="s">
        <v>45</v>
      </c>
      <c r="C49" s="15"/>
      <c r="D49" s="15"/>
      <c r="E49" s="19">
        <f t="shared" si="5"/>
        <v>0</v>
      </c>
      <c r="F49" s="58"/>
      <c r="G49" s="69"/>
      <c r="H49" s="58"/>
      <c r="I49" s="59">
        <f t="shared" si="4"/>
        <v>0</v>
      </c>
      <c r="J49" s="53"/>
      <c r="K49" s="53"/>
      <c r="L49" s="53"/>
      <c r="M49" s="53"/>
      <c r="N49" s="53"/>
      <c r="O49" s="53"/>
    </row>
    <row r="50" spans="2:15" x14ac:dyDescent="0.3">
      <c r="B50" s="57" t="s">
        <v>46</v>
      </c>
      <c r="C50" s="20"/>
      <c r="D50" s="20"/>
      <c r="E50" s="19">
        <f t="shared" si="5"/>
        <v>0</v>
      </c>
      <c r="F50" s="58"/>
      <c r="G50" s="69"/>
      <c r="H50" s="58"/>
      <c r="I50" s="59">
        <f t="shared" si="4"/>
        <v>0</v>
      </c>
      <c r="J50" s="53"/>
      <c r="K50" s="53"/>
      <c r="L50" s="53"/>
      <c r="M50" s="53"/>
      <c r="N50" s="53"/>
      <c r="O50" s="53"/>
    </row>
    <row r="51" spans="2:15" hidden="1" x14ac:dyDescent="0.3">
      <c r="B51" s="62" t="s">
        <v>47</v>
      </c>
      <c r="C51" s="15"/>
      <c r="D51" s="15"/>
      <c r="E51" s="19">
        <f t="shared" si="5"/>
        <v>0</v>
      </c>
      <c r="F51" s="58"/>
      <c r="G51" s="69"/>
      <c r="H51" s="58"/>
      <c r="I51" s="59">
        <f t="shared" si="4"/>
        <v>0</v>
      </c>
      <c r="J51" s="53"/>
      <c r="K51" s="53"/>
      <c r="L51" s="53"/>
      <c r="M51" s="53"/>
      <c r="N51" s="53"/>
      <c r="O51" s="53"/>
    </row>
    <row r="52" spans="2:15" hidden="1" x14ac:dyDescent="0.3">
      <c r="B52" s="62" t="s">
        <v>48</v>
      </c>
      <c r="C52" s="15"/>
      <c r="D52" s="15"/>
      <c r="E52" s="19">
        <f t="shared" si="5"/>
        <v>0</v>
      </c>
      <c r="F52" s="58"/>
      <c r="G52" s="69"/>
      <c r="H52" s="58"/>
      <c r="I52" s="59">
        <f t="shared" si="4"/>
        <v>0</v>
      </c>
      <c r="J52" s="53"/>
      <c r="K52" s="53"/>
      <c r="L52" s="53"/>
      <c r="M52" s="53"/>
      <c r="N52" s="53"/>
      <c r="O52" s="53"/>
    </row>
    <row r="53" spans="2:15" hidden="1" x14ac:dyDescent="0.3">
      <c r="B53" s="62" t="s">
        <v>49</v>
      </c>
      <c r="C53" s="15"/>
      <c r="D53" s="15"/>
      <c r="E53" s="19">
        <f t="shared" si="5"/>
        <v>0</v>
      </c>
      <c r="F53" s="58"/>
      <c r="G53" s="69"/>
      <c r="H53" s="58"/>
      <c r="I53" s="59">
        <f t="shared" si="4"/>
        <v>0</v>
      </c>
      <c r="J53" s="60"/>
      <c r="K53" s="60"/>
      <c r="L53" s="60"/>
      <c r="M53" s="53"/>
      <c r="N53" s="53"/>
      <c r="O53" s="53"/>
    </row>
    <row r="54" spans="2:15" hidden="1" x14ac:dyDescent="0.3">
      <c r="B54" s="62" t="s">
        <v>50</v>
      </c>
      <c r="C54" s="15"/>
      <c r="D54" s="15"/>
      <c r="E54" s="19">
        <f t="shared" si="5"/>
        <v>0</v>
      </c>
      <c r="F54" s="58"/>
      <c r="G54" s="69"/>
      <c r="H54" s="58"/>
      <c r="I54" s="59">
        <f t="shared" si="4"/>
        <v>0</v>
      </c>
      <c r="J54" s="60"/>
      <c r="K54" s="60"/>
      <c r="L54" s="60"/>
      <c r="M54" s="53"/>
      <c r="N54" s="53"/>
      <c r="O54" s="53"/>
    </row>
    <row r="55" spans="2:15" hidden="1" x14ac:dyDescent="0.3">
      <c r="B55" s="62" t="s">
        <v>51</v>
      </c>
      <c r="C55" s="15"/>
      <c r="D55" s="15"/>
      <c r="E55" s="19">
        <f t="shared" si="5"/>
        <v>0</v>
      </c>
      <c r="F55" s="58"/>
      <c r="G55" s="69"/>
      <c r="H55" s="58"/>
      <c r="I55" s="59">
        <f t="shared" si="4"/>
        <v>0</v>
      </c>
      <c r="J55" s="60"/>
      <c r="K55" s="60"/>
      <c r="L55" s="60"/>
      <c r="M55" s="53"/>
      <c r="N55" s="53"/>
      <c r="O55" s="53"/>
    </row>
    <row r="56" spans="2:15" hidden="1" x14ac:dyDescent="0.3">
      <c r="B56" s="62" t="s">
        <v>52</v>
      </c>
      <c r="C56" s="15"/>
      <c r="D56" s="15"/>
      <c r="E56" s="19">
        <f t="shared" si="5"/>
        <v>0</v>
      </c>
      <c r="F56" s="58"/>
      <c r="G56" s="69"/>
      <c r="H56" s="58"/>
      <c r="I56" s="59">
        <f t="shared" si="4"/>
        <v>0</v>
      </c>
      <c r="J56" s="60"/>
      <c r="K56" s="60"/>
      <c r="L56" s="60"/>
      <c r="M56" s="53"/>
      <c r="N56" s="53"/>
      <c r="O56" s="53"/>
    </row>
    <row r="57" spans="2:15" hidden="1" x14ac:dyDescent="0.3">
      <c r="B57" s="62" t="s">
        <v>53</v>
      </c>
      <c r="C57" s="15"/>
      <c r="D57" s="15"/>
      <c r="E57" s="19">
        <f t="shared" si="5"/>
        <v>0</v>
      </c>
      <c r="F57" s="58"/>
      <c r="G57" s="69"/>
      <c r="H57" s="58"/>
      <c r="I57" s="59">
        <f t="shared" si="4"/>
        <v>0</v>
      </c>
      <c r="J57" s="60"/>
      <c r="K57" s="60"/>
      <c r="L57" s="60"/>
      <c r="M57" s="53"/>
      <c r="N57" s="53"/>
      <c r="O57" s="53"/>
    </row>
    <row r="58" spans="2:15" x14ac:dyDescent="0.3">
      <c r="B58" s="57" t="s">
        <v>28</v>
      </c>
      <c r="C58" s="18">
        <f>+C59+C60+C61+C62+C63+C64+C65+C66+C67</f>
        <v>10642556</v>
      </c>
      <c r="D58" s="18"/>
      <c r="E58" s="19">
        <f t="shared" si="5"/>
        <v>10642556</v>
      </c>
      <c r="F58" s="58"/>
      <c r="G58" s="69"/>
      <c r="H58" s="58"/>
      <c r="I58" s="59">
        <f t="shared" si="4"/>
        <v>0</v>
      </c>
      <c r="J58" s="53"/>
      <c r="K58" s="53"/>
      <c r="L58" s="53"/>
      <c r="M58" s="53"/>
      <c r="N58" s="53"/>
      <c r="O58" s="53"/>
    </row>
    <row r="59" spans="2:15" x14ac:dyDescent="0.3">
      <c r="B59" s="62" t="s">
        <v>29</v>
      </c>
      <c r="C59" s="17">
        <v>10142556</v>
      </c>
      <c r="D59" s="17"/>
      <c r="E59" s="19">
        <f t="shared" si="5"/>
        <v>10142556</v>
      </c>
      <c r="F59" s="58"/>
      <c r="G59" s="69"/>
      <c r="H59" s="58"/>
      <c r="I59" s="59">
        <f t="shared" si="4"/>
        <v>0</v>
      </c>
      <c r="J59" s="60"/>
      <c r="K59" s="53"/>
      <c r="L59" s="53"/>
      <c r="M59" s="53"/>
      <c r="N59" s="53"/>
      <c r="O59" s="53"/>
    </row>
    <row r="60" spans="2:15" x14ac:dyDescent="0.3">
      <c r="B60" s="62" t="s">
        <v>30</v>
      </c>
      <c r="C60" s="17"/>
      <c r="D60" s="17"/>
      <c r="E60" s="19">
        <f t="shared" si="5"/>
        <v>0</v>
      </c>
      <c r="F60" s="63"/>
      <c r="G60" s="64"/>
      <c r="H60" s="63"/>
      <c r="I60" s="65">
        <f t="shared" si="4"/>
        <v>0</v>
      </c>
      <c r="J60" s="53"/>
      <c r="K60" s="60"/>
      <c r="L60" s="53"/>
      <c r="M60" s="53"/>
      <c r="N60" s="53"/>
      <c r="O60" s="53"/>
    </row>
    <row r="61" spans="2:15" x14ac:dyDescent="0.3">
      <c r="B61" s="62" t="s">
        <v>31</v>
      </c>
      <c r="C61" s="15"/>
      <c r="D61" s="15"/>
      <c r="E61" s="19">
        <f t="shared" si="5"/>
        <v>0</v>
      </c>
      <c r="F61" s="63"/>
      <c r="G61" s="64"/>
      <c r="H61" s="63"/>
      <c r="I61" s="65">
        <f t="shared" si="4"/>
        <v>0</v>
      </c>
      <c r="J61" s="53"/>
      <c r="K61" s="53"/>
      <c r="L61" s="53"/>
      <c r="M61" s="53"/>
      <c r="N61" s="53"/>
      <c r="O61" s="53"/>
    </row>
    <row r="62" spans="2:15" x14ac:dyDescent="0.3">
      <c r="B62" s="62" t="s">
        <v>32</v>
      </c>
      <c r="C62" s="15">
        <v>0</v>
      </c>
      <c r="D62" s="15">
        <v>0</v>
      </c>
      <c r="E62" s="19">
        <f t="shared" si="5"/>
        <v>0</v>
      </c>
      <c r="F62" s="63"/>
      <c r="G62" s="64"/>
      <c r="H62" s="63"/>
      <c r="I62" s="65">
        <f t="shared" si="4"/>
        <v>0</v>
      </c>
      <c r="J62" s="53"/>
      <c r="K62" s="53"/>
      <c r="L62" s="53"/>
      <c r="M62" s="53"/>
      <c r="N62" s="53"/>
      <c r="O62" s="53"/>
    </row>
    <row r="63" spans="2:15" x14ac:dyDescent="0.3">
      <c r="B63" s="62" t="s">
        <v>33</v>
      </c>
      <c r="C63" s="15">
        <v>500000</v>
      </c>
      <c r="D63" s="15">
        <v>0</v>
      </c>
      <c r="E63" s="19">
        <f t="shared" si="5"/>
        <v>500000</v>
      </c>
      <c r="F63" s="63"/>
      <c r="G63" s="64"/>
      <c r="H63" s="63"/>
      <c r="I63" s="65">
        <f t="shared" si="4"/>
        <v>0</v>
      </c>
      <c r="J63" s="53"/>
      <c r="K63" s="53"/>
      <c r="L63" s="53"/>
      <c r="M63" s="53"/>
      <c r="N63" s="53"/>
      <c r="O63" s="53"/>
    </row>
    <row r="64" spans="2:15" x14ac:dyDescent="0.3">
      <c r="B64" s="62" t="s">
        <v>54</v>
      </c>
      <c r="C64" s="15"/>
      <c r="D64" s="15"/>
      <c r="E64" s="19">
        <f t="shared" si="5"/>
        <v>0</v>
      </c>
      <c r="F64" s="63"/>
      <c r="G64" s="64"/>
      <c r="H64" s="63"/>
      <c r="I64" s="65">
        <f t="shared" si="4"/>
        <v>0</v>
      </c>
      <c r="J64" s="53"/>
      <c r="K64" s="53"/>
      <c r="L64" s="53"/>
      <c r="M64" s="53"/>
      <c r="N64" s="53"/>
      <c r="O64" s="53"/>
    </row>
    <row r="65" spans="2:15" x14ac:dyDescent="0.3">
      <c r="B65" s="62" t="s">
        <v>55</v>
      </c>
      <c r="C65" s="15"/>
      <c r="D65" s="15"/>
      <c r="E65" s="19">
        <f t="shared" si="5"/>
        <v>0</v>
      </c>
      <c r="F65" s="63"/>
      <c r="G65" s="64"/>
      <c r="H65" s="63"/>
      <c r="I65" s="65">
        <f t="shared" si="4"/>
        <v>0</v>
      </c>
      <c r="J65" s="53"/>
      <c r="K65" s="53"/>
      <c r="L65" s="53"/>
      <c r="M65" s="53"/>
      <c r="N65" s="53"/>
      <c r="O65" s="53"/>
    </row>
    <row r="66" spans="2:15" x14ac:dyDescent="0.3">
      <c r="B66" s="62" t="s">
        <v>34</v>
      </c>
      <c r="C66" s="15">
        <v>0</v>
      </c>
      <c r="D66" s="15">
        <v>0</v>
      </c>
      <c r="E66" s="19">
        <f t="shared" si="5"/>
        <v>0</v>
      </c>
      <c r="F66" s="63"/>
      <c r="G66" s="64"/>
      <c r="H66" s="63"/>
      <c r="I66" s="65">
        <f t="shared" si="4"/>
        <v>0</v>
      </c>
      <c r="J66" s="53"/>
      <c r="K66" s="53"/>
      <c r="L66" s="53"/>
      <c r="M66" s="53"/>
      <c r="N66" s="53"/>
      <c r="O66" s="53"/>
    </row>
    <row r="67" spans="2:15" x14ac:dyDescent="0.3">
      <c r="B67" s="62" t="s">
        <v>56</v>
      </c>
      <c r="C67" s="15"/>
      <c r="D67" s="15"/>
      <c r="E67" s="19">
        <f t="shared" si="5"/>
        <v>0</v>
      </c>
      <c r="F67" s="63"/>
      <c r="G67" s="64"/>
      <c r="H67" s="63"/>
      <c r="I67" s="65">
        <f t="shared" si="4"/>
        <v>0</v>
      </c>
      <c r="J67" s="53"/>
      <c r="K67" s="73"/>
      <c r="L67" s="53"/>
      <c r="M67" s="73"/>
      <c r="N67" s="72"/>
      <c r="O67" s="53"/>
    </row>
    <row r="68" spans="2:15" x14ac:dyDescent="0.3">
      <c r="B68" s="57" t="s">
        <v>57</v>
      </c>
      <c r="C68" s="18">
        <f>+C69+C70</f>
        <v>1242516560</v>
      </c>
      <c r="D68" s="18">
        <f>+D69+D70</f>
        <v>0</v>
      </c>
      <c r="E68" s="19">
        <f t="shared" si="5"/>
        <v>1242516560</v>
      </c>
      <c r="F68" s="58"/>
      <c r="G68" s="69">
        <f>+G69+G70</f>
        <v>93844217.319999993</v>
      </c>
      <c r="H68" s="69">
        <f>+H69+H70</f>
        <v>80717594.75</v>
      </c>
      <c r="I68" s="67">
        <f>+F68+G68+H68</f>
        <v>174561812.06999999</v>
      </c>
      <c r="J68" s="53"/>
      <c r="K68" s="72"/>
      <c r="L68" s="53"/>
      <c r="M68" s="72"/>
      <c r="N68" s="72"/>
      <c r="O68" s="53"/>
    </row>
    <row r="69" spans="2:15" x14ac:dyDescent="0.3">
      <c r="B69" s="62" t="s">
        <v>58</v>
      </c>
      <c r="C69" s="15">
        <v>0</v>
      </c>
      <c r="D69" s="15"/>
      <c r="E69" s="19">
        <f t="shared" si="5"/>
        <v>0</v>
      </c>
      <c r="F69" s="58"/>
      <c r="G69" s="69">
        <v>3097284.64</v>
      </c>
      <c r="H69" s="58">
        <f>2418615.7+10497435.23</f>
        <v>12916050.93</v>
      </c>
      <c r="I69" s="67">
        <f t="shared" ref="I69:I70" si="6">+F69+G69+H69</f>
        <v>16013335.57</v>
      </c>
      <c r="J69" s="53"/>
      <c r="K69" s="72"/>
      <c r="L69" s="53"/>
      <c r="M69" s="72"/>
      <c r="N69" s="72"/>
      <c r="O69" s="53"/>
    </row>
    <row r="70" spans="2:15" x14ac:dyDescent="0.3">
      <c r="B70" s="62" t="s">
        <v>59</v>
      </c>
      <c r="C70" s="15">
        <f>542516560+700000000</f>
        <v>1242516560</v>
      </c>
      <c r="D70" s="12"/>
      <c r="E70" s="19">
        <f t="shared" si="5"/>
        <v>1242516560</v>
      </c>
      <c r="F70" s="58"/>
      <c r="G70" s="69">
        <f>83484934.72-3097284.64+8860400.48+10659282.6-9160400.48</f>
        <v>90746932.679999992</v>
      </c>
      <c r="H70" s="58">
        <f>21717191.1+45784352.92+299999.8</f>
        <v>67801543.820000008</v>
      </c>
      <c r="I70" s="67">
        <f t="shared" si="6"/>
        <v>158548476.5</v>
      </c>
      <c r="J70" s="56"/>
      <c r="K70" s="72"/>
      <c r="L70" s="53"/>
      <c r="M70" s="73"/>
      <c r="N70" s="72"/>
      <c r="O70" s="53"/>
    </row>
    <row r="71" spans="2:15" hidden="1" x14ac:dyDescent="0.3">
      <c r="B71" s="62" t="s">
        <v>60</v>
      </c>
      <c r="C71" s="15"/>
      <c r="D71" s="15"/>
      <c r="E71" s="19">
        <f t="shared" si="5"/>
        <v>0</v>
      </c>
      <c r="F71" s="63"/>
      <c r="G71" s="64"/>
      <c r="H71" s="63"/>
      <c r="I71" s="65"/>
      <c r="J71" s="60"/>
      <c r="K71" s="72"/>
      <c r="L71" s="53"/>
      <c r="M71" s="60"/>
      <c r="N71" s="72"/>
      <c r="O71" s="53"/>
    </row>
    <row r="72" spans="2:15" ht="27.6" hidden="1" x14ac:dyDescent="0.3">
      <c r="B72" s="62" t="s">
        <v>61</v>
      </c>
      <c r="C72" s="15"/>
      <c r="D72" s="15"/>
      <c r="E72" s="19">
        <f t="shared" si="5"/>
        <v>0</v>
      </c>
      <c r="F72" s="63"/>
      <c r="G72" s="64"/>
      <c r="H72" s="63"/>
      <c r="I72" s="74"/>
      <c r="J72" s="66"/>
      <c r="K72" s="72"/>
      <c r="L72" s="53"/>
      <c r="M72" s="60"/>
      <c r="N72" s="72"/>
      <c r="O72" s="53"/>
    </row>
    <row r="73" spans="2:15" x14ac:dyDescent="0.3">
      <c r="B73" s="57" t="s">
        <v>62</v>
      </c>
      <c r="C73" s="20"/>
      <c r="D73" s="20"/>
      <c r="E73" s="19">
        <f t="shared" si="5"/>
        <v>0</v>
      </c>
      <c r="F73" s="63"/>
      <c r="G73" s="64"/>
      <c r="H73" s="63"/>
      <c r="I73" s="75"/>
      <c r="J73" s="53"/>
      <c r="K73" s="72"/>
      <c r="L73" s="53"/>
      <c r="M73" s="72"/>
      <c r="N73" s="72"/>
      <c r="O73" s="53"/>
    </row>
    <row r="74" spans="2:15" hidden="1" x14ac:dyDescent="0.3">
      <c r="B74" s="62" t="s">
        <v>63</v>
      </c>
      <c r="C74" s="15"/>
      <c r="D74" s="15"/>
      <c r="E74" s="19">
        <f t="shared" si="5"/>
        <v>0</v>
      </c>
      <c r="F74" s="63"/>
      <c r="G74" s="64"/>
      <c r="H74" s="63"/>
      <c r="I74" s="75"/>
      <c r="J74" s="53"/>
      <c r="K74" s="72"/>
      <c r="L74" s="53"/>
      <c r="M74" s="72"/>
      <c r="N74" s="72"/>
      <c r="O74" s="53"/>
    </row>
    <row r="75" spans="2:15" hidden="1" x14ac:dyDescent="0.3">
      <c r="B75" s="62" t="s">
        <v>64</v>
      </c>
      <c r="C75" s="15"/>
      <c r="D75" s="15"/>
      <c r="E75" s="19">
        <f t="shared" si="5"/>
        <v>0</v>
      </c>
      <c r="F75" s="63"/>
      <c r="G75" s="64"/>
      <c r="H75" s="63"/>
      <c r="I75" s="75"/>
      <c r="J75" s="53"/>
      <c r="K75" s="72"/>
      <c r="L75" s="53"/>
      <c r="M75" s="72"/>
      <c r="N75" s="72"/>
      <c r="O75" s="53"/>
    </row>
    <row r="76" spans="2:15" x14ac:dyDescent="0.3">
      <c r="B76" s="57" t="s">
        <v>65</v>
      </c>
      <c r="C76" s="20"/>
      <c r="D76" s="20"/>
      <c r="E76" s="19">
        <f t="shared" si="5"/>
        <v>0</v>
      </c>
      <c r="F76" s="63"/>
      <c r="G76" s="64"/>
      <c r="H76" s="63"/>
      <c r="I76" s="75"/>
      <c r="J76" s="53"/>
      <c r="K76" s="72"/>
      <c r="L76" s="53"/>
      <c r="M76" s="72"/>
      <c r="N76" s="72"/>
      <c r="O76" s="53"/>
    </row>
    <row r="77" spans="2:15" hidden="1" x14ac:dyDescent="0.3">
      <c r="B77" s="62" t="s">
        <v>66</v>
      </c>
      <c r="C77" s="15"/>
      <c r="D77" s="15"/>
      <c r="E77" s="19">
        <f t="shared" si="5"/>
        <v>0</v>
      </c>
      <c r="F77" s="63"/>
      <c r="G77" s="64"/>
      <c r="H77" s="63"/>
      <c r="I77" s="75"/>
      <c r="J77" s="53"/>
      <c r="K77" s="72"/>
      <c r="L77" s="53"/>
      <c r="M77" s="72"/>
      <c r="N77" s="72"/>
      <c r="O77" s="53"/>
    </row>
    <row r="78" spans="2:15" hidden="1" x14ac:dyDescent="0.3">
      <c r="B78" s="62" t="s">
        <v>67</v>
      </c>
      <c r="C78" s="15"/>
      <c r="D78" s="15"/>
      <c r="E78" s="19">
        <f t="shared" si="5"/>
        <v>0</v>
      </c>
      <c r="F78" s="63"/>
      <c r="G78" s="64"/>
      <c r="H78" s="63"/>
      <c r="I78" s="75"/>
      <c r="J78" s="53"/>
      <c r="K78" s="72"/>
      <c r="L78" s="53"/>
      <c r="M78" s="72"/>
      <c r="N78" s="72"/>
      <c r="O78" s="53"/>
    </row>
    <row r="79" spans="2:15" hidden="1" x14ac:dyDescent="0.3">
      <c r="B79" s="62" t="s">
        <v>68</v>
      </c>
      <c r="C79" s="15"/>
      <c r="D79" s="15"/>
      <c r="E79" s="19">
        <f t="shared" ref="E79:E92" si="7">SUM(C79:D79)</f>
        <v>0</v>
      </c>
      <c r="F79" s="63"/>
      <c r="G79" s="64"/>
      <c r="H79" s="63"/>
      <c r="I79" s="75"/>
      <c r="J79" s="53"/>
      <c r="K79" s="72"/>
      <c r="L79" s="53"/>
      <c r="M79" s="72"/>
      <c r="N79" s="72"/>
      <c r="O79" s="53"/>
    </row>
    <row r="80" spans="2:15" x14ac:dyDescent="0.3">
      <c r="B80" s="76" t="s">
        <v>35</v>
      </c>
      <c r="C80" s="18"/>
      <c r="D80" s="18"/>
      <c r="E80" s="19">
        <f t="shared" si="7"/>
        <v>0</v>
      </c>
      <c r="F80" s="63"/>
      <c r="G80" s="64"/>
      <c r="H80" s="63"/>
      <c r="I80" s="75"/>
      <c r="J80" s="77"/>
      <c r="K80" s="72"/>
      <c r="L80" s="53"/>
      <c r="M80" s="72"/>
      <c r="N80" s="72"/>
      <c r="O80" s="53"/>
    </row>
    <row r="81" spans="2:15" x14ac:dyDescent="0.3">
      <c r="B81" s="57" t="s">
        <v>69</v>
      </c>
      <c r="C81" s="22"/>
      <c r="D81" s="22"/>
      <c r="E81" s="19">
        <f t="shared" si="7"/>
        <v>0</v>
      </c>
      <c r="F81" s="63"/>
      <c r="G81" s="64"/>
      <c r="H81" s="63"/>
      <c r="I81" s="75"/>
      <c r="J81" s="53"/>
      <c r="K81" s="72"/>
      <c r="L81" s="53"/>
      <c r="M81" s="72"/>
      <c r="N81" s="72"/>
      <c r="O81" s="53"/>
    </row>
    <row r="82" spans="2:15" x14ac:dyDescent="0.3">
      <c r="B82" s="57" t="s">
        <v>70</v>
      </c>
      <c r="C82" s="20"/>
      <c r="D82" s="20"/>
      <c r="E82" s="19">
        <f t="shared" si="7"/>
        <v>0</v>
      </c>
      <c r="F82" s="63"/>
      <c r="G82" s="64"/>
      <c r="H82" s="63"/>
      <c r="I82" s="75"/>
      <c r="J82" s="53"/>
      <c r="K82" s="53"/>
      <c r="L82" s="53"/>
      <c r="M82" s="53"/>
      <c r="N82" s="53"/>
      <c r="O82" s="53"/>
    </row>
    <row r="83" spans="2:15" hidden="1" x14ac:dyDescent="0.3">
      <c r="B83" s="62" t="s">
        <v>71</v>
      </c>
      <c r="C83" s="15">
        <v>0</v>
      </c>
      <c r="D83" s="15">
        <v>0</v>
      </c>
      <c r="E83" s="19">
        <f t="shared" si="7"/>
        <v>0</v>
      </c>
      <c r="F83" s="63"/>
      <c r="G83" s="64"/>
      <c r="H83" s="63"/>
      <c r="I83" s="78"/>
      <c r="K83" s="53"/>
      <c r="L83" s="53"/>
    </row>
    <row r="84" spans="2:15" hidden="1" x14ac:dyDescent="0.3">
      <c r="B84" s="62" t="s">
        <v>72</v>
      </c>
      <c r="C84" s="15">
        <v>0</v>
      </c>
      <c r="D84" s="15">
        <v>0</v>
      </c>
      <c r="E84" s="19">
        <f t="shared" si="7"/>
        <v>0</v>
      </c>
      <c r="F84" s="63"/>
      <c r="G84" s="64"/>
      <c r="H84" s="63"/>
      <c r="I84" s="78"/>
      <c r="K84" s="53"/>
      <c r="L84" s="53"/>
    </row>
    <row r="85" spans="2:15" x14ac:dyDescent="0.3">
      <c r="B85" s="57" t="s">
        <v>73</v>
      </c>
      <c r="C85" s="20"/>
      <c r="D85" s="20"/>
      <c r="E85" s="19">
        <f t="shared" si="7"/>
        <v>0</v>
      </c>
      <c r="F85" s="63"/>
      <c r="G85" s="64"/>
      <c r="H85" s="63"/>
      <c r="I85" s="78"/>
      <c r="K85" s="53"/>
      <c r="L85" s="53"/>
    </row>
    <row r="86" spans="2:15" hidden="1" x14ac:dyDescent="0.3">
      <c r="B86" s="62" t="s">
        <v>74</v>
      </c>
      <c r="C86" s="15">
        <v>0</v>
      </c>
      <c r="D86" s="15">
        <v>0</v>
      </c>
      <c r="E86" s="19">
        <f t="shared" si="7"/>
        <v>0</v>
      </c>
      <c r="F86" s="63"/>
      <c r="G86" s="64"/>
      <c r="H86" s="63"/>
      <c r="I86" s="78"/>
      <c r="K86" s="53"/>
      <c r="L86" s="53"/>
    </row>
    <row r="87" spans="2:15" hidden="1" x14ac:dyDescent="0.3">
      <c r="B87" s="62" t="s">
        <v>75</v>
      </c>
      <c r="C87" s="15">
        <v>0</v>
      </c>
      <c r="D87" s="15">
        <v>0</v>
      </c>
      <c r="E87" s="19">
        <f t="shared" si="7"/>
        <v>0</v>
      </c>
      <c r="F87" s="63"/>
      <c r="G87" s="64"/>
      <c r="H87" s="63"/>
      <c r="I87" s="78"/>
      <c r="K87" s="53"/>
      <c r="L87" s="53"/>
    </row>
    <row r="88" spans="2:15" x14ac:dyDescent="0.3">
      <c r="B88" s="57" t="s">
        <v>76</v>
      </c>
      <c r="C88" s="20"/>
      <c r="D88" s="20"/>
      <c r="E88" s="19">
        <f t="shared" si="7"/>
        <v>0</v>
      </c>
      <c r="F88" s="63"/>
      <c r="G88" s="64"/>
      <c r="H88" s="63"/>
      <c r="I88" s="78"/>
      <c r="K88" s="53"/>
      <c r="L88" s="53"/>
    </row>
    <row r="89" spans="2:15" hidden="1" x14ac:dyDescent="0.3">
      <c r="B89" s="62" t="s">
        <v>77</v>
      </c>
      <c r="C89" s="15">
        <v>0</v>
      </c>
      <c r="D89" s="15">
        <v>0</v>
      </c>
      <c r="E89" s="19">
        <f t="shared" si="7"/>
        <v>0</v>
      </c>
      <c r="F89" s="63"/>
      <c r="G89" s="64"/>
      <c r="H89" s="63"/>
      <c r="I89" s="78"/>
      <c r="K89" s="53"/>
      <c r="L89" s="53"/>
    </row>
    <row r="90" spans="2:15" x14ac:dyDescent="0.3">
      <c r="B90" s="76" t="s">
        <v>78</v>
      </c>
      <c r="C90" s="20"/>
      <c r="D90" s="20"/>
      <c r="E90" s="19">
        <f t="shared" si="7"/>
        <v>0</v>
      </c>
      <c r="F90" s="63"/>
      <c r="G90" s="64"/>
      <c r="H90" s="63"/>
      <c r="I90" s="78"/>
      <c r="K90" s="53"/>
      <c r="L90" s="53"/>
    </row>
    <row r="91" spans="2:15" hidden="1" x14ac:dyDescent="0.3">
      <c r="B91" s="79"/>
      <c r="C91" s="16"/>
      <c r="D91" s="16"/>
      <c r="E91" s="19">
        <f t="shared" si="7"/>
        <v>0</v>
      </c>
      <c r="F91" s="63"/>
      <c r="G91" s="64"/>
      <c r="H91" s="63"/>
      <c r="I91" s="78"/>
      <c r="K91" s="53"/>
      <c r="L91" s="53"/>
    </row>
    <row r="92" spans="2:15" x14ac:dyDescent="0.3">
      <c r="B92" s="76" t="s">
        <v>79</v>
      </c>
      <c r="C92" s="18">
        <f>+C16+C22+C32+C42+C50+C58+C68</f>
        <v>1524269892</v>
      </c>
      <c r="D92" s="18">
        <f>+D16+D22+D32+D42+D50+D58+D68</f>
        <v>0</v>
      </c>
      <c r="E92" s="19">
        <f t="shared" si="7"/>
        <v>1524269892</v>
      </c>
      <c r="F92" s="19">
        <f>+F16+F22+F32+F42+F68</f>
        <v>10426521.590000002</v>
      </c>
      <c r="G92" s="19">
        <f t="shared" ref="G92:I92" si="8">+G16+G22+G32+G42+G68</f>
        <v>106157276.86</v>
      </c>
      <c r="H92" s="19">
        <f t="shared" si="8"/>
        <v>131917195.34</v>
      </c>
      <c r="I92" s="40">
        <f t="shared" si="8"/>
        <v>248500993.79000002</v>
      </c>
      <c r="J92" s="70"/>
      <c r="K92" s="53"/>
      <c r="L92" s="53"/>
    </row>
    <row r="93" spans="2:15" x14ac:dyDescent="0.3">
      <c r="B93" s="47" t="s">
        <v>82</v>
      </c>
      <c r="F93" s="48"/>
      <c r="G93" s="48"/>
      <c r="H93" s="48"/>
      <c r="I93" s="49"/>
      <c r="K93" s="70"/>
      <c r="L93" s="53"/>
    </row>
    <row r="94" spans="2:15" x14ac:dyDescent="0.3">
      <c r="B94" s="47" t="s">
        <v>121</v>
      </c>
      <c r="F94" s="48"/>
      <c r="G94" s="48"/>
      <c r="H94" s="48"/>
      <c r="I94" s="80"/>
      <c r="L94" s="53"/>
    </row>
    <row r="95" spans="2:15" x14ac:dyDescent="0.3">
      <c r="B95" s="47" t="s">
        <v>122</v>
      </c>
      <c r="F95" s="48"/>
      <c r="G95" s="48"/>
      <c r="H95" s="48"/>
      <c r="I95" s="49"/>
      <c r="L95" s="53"/>
    </row>
    <row r="96" spans="2:15" x14ac:dyDescent="0.3">
      <c r="B96" s="47" t="s">
        <v>83</v>
      </c>
      <c r="F96" s="48"/>
      <c r="G96" s="48"/>
      <c r="H96" s="48"/>
      <c r="I96" s="49"/>
      <c r="J96" s="87"/>
      <c r="L96" s="53"/>
    </row>
    <row r="97" spans="2:12" x14ac:dyDescent="0.3">
      <c r="B97" s="81" t="s">
        <v>123</v>
      </c>
      <c r="F97" s="48"/>
      <c r="G97" s="48"/>
      <c r="H97" s="48"/>
      <c r="I97" s="49"/>
      <c r="L97" s="53"/>
    </row>
    <row r="98" spans="2:12" x14ac:dyDescent="0.3">
      <c r="B98" s="47" t="s">
        <v>85</v>
      </c>
      <c r="F98" s="48"/>
      <c r="G98" s="48"/>
      <c r="H98" s="48"/>
      <c r="I98" s="49"/>
      <c r="L98" s="53"/>
    </row>
    <row r="99" spans="2:12" x14ac:dyDescent="0.3">
      <c r="B99" s="47" t="s">
        <v>84</v>
      </c>
      <c r="F99" s="48"/>
      <c r="G99" s="48"/>
      <c r="H99" s="48"/>
      <c r="I99" s="49"/>
      <c r="L99" s="53"/>
    </row>
    <row r="100" spans="2:12" x14ac:dyDescent="0.3">
      <c r="B100" s="47"/>
      <c r="F100" s="48"/>
      <c r="G100" s="48"/>
      <c r="H100" s="48"/>
      <c r="I100" s="49"/>
      <c r="L100" s="53"/>
    </row>
    <row r="101" spans="2:12" x14ac:dyDescent="0.3">
      <c r="B101" s="47"/>
      <c r="F101" s="48"/>
      <c r="G101" s="48"/>
      <c r="H101" s="48"/>
      <c r="I101" s="49"/>
      <c r="L101" s="53"/>
    </row>
    <row r="102" spans="2:12" x14ac:dyDescent="0.3">
      <c r="B102" s="82" t="s">
        <v>113</v>
      </c>
      <c r="C102" s="90"/>
      <c r="D102" s="90"/>
      <c r="F102" s="103" t="s">
        <v>124</v>
      </c>
      <c r="G102" s="103"/>
      <c r="H102" s="48"/>
      <c r="I102" s="49"/>
      <c r="L102" s="53"/>
    </row>
    <row r="103" spans="2:12" x14ac:dyDescent="0.3">
      <c r="B103" s="82" t="s">
        <v>114</v>
      </c>
      <c r="C103" s="90"/>
      <c r="D103" s="90"/>
      <c r="F103" s="103" t="s">
        <v>125</v>
      </c>
      <c r="G103" s="103"/>
      <c r="H103" s="48"/>
      <c r="I103" s="49"/>
    </row>
    <row r="104" spans="2:12" x14ac:dyDescent="0.3">
      <c r="B104" s="82" t="s">
        <v>115</v>
      </c>
      <c r="C104" s="90"/>
      <c r="D104" s="90"/>
      <c r="F104" s="103" t="s">
        <v>115</v>
      </c>
      <c r="G104" s="103"/>
      <c r="H104" s="48"/>
      <c r="I104" s="49"/>
    </row>
    <row r="105" spans="2:12" x14ac:dyDescent="0.3">
      <c r="B105" s="83"/>
      <c r="F105" s="48"/>
      <c r="G105" s="48"/>
      <c r="H105" s="48"/>
      <c r="I105" s="49"/>
    </row>
    <row r="106" spans="2:12" x14ac:dyDescent="0.3">
      <c r="B106" s="83"/>
      <c r="F106" s="48"/>
      <c r="G106" s="48"/>
      <c r="H106" s="48"/>
      <c r="I106" s="49"/>
    </row>
    <row r="107" spans="2:12" x14ac:dyDescent="0.3">
      <c r="B107" s="100" t="s">
        <v>118</v>
      </c>
      <c r="C107" s="101"/>
      <c r="D107" s="101"/>
      <c r="E107" s="101"/>
      <c r="F107" s="101"/>
      <c r="G107" s="101"/>
      <c r="H107" s="101"/>
      <c r="I107" s="102"/>
    </row>
    <row r="108" spans="2:12" x14ac:dyDescent="0.3">
      <c r="B108" s="100" t="s">
        <v>119</v>
      </c>
      <c r="C108" s="101"/>
      <c r="D108" s="101"/>
      <c r="E108" s="101"/>
      <c r="F108" s="101"/>
      <c r="G108" s="101"/>
      <c r="H108" s="101"/>
      <c r="I108" s="102"/>
    </row>
    <row r="109" spans="2:12" x14ac:dyDescent="0.3">
      <c r="B109" s="100" t="s">
        <v>126</v>
      </c>
      <c r="C109" s="101"/>
      <c r="D109" s="101"/>
      <c r="E109" s="101"/>
      <c r="F109" s="101"/>
      <c r="G109" s="101"/>
      <c r="H109" s="101"/>
      <c r="I109" s="102"/>
    </row>
    <row r="110" spans="2:12" ht="14.4" thickBot="1" x14ac:dyDescent="0.35">
      <c r="B110" s="84"/>
      <c r="C110" s="41"/>
      <c r="D110" s="41"/>
      <c r="E110" s="41"/>
      <c r="F110" s="85"/>
      <c r="G110" s="85"/>
      <c r="H110" s="85"/>
      <c r="I110" s="86"/>
    </row>
    <row r="111" spans="2:12" ht="14.4" thickTop="1" x14ac:dyDescent="0.3"/>
  </sheetData>
  <mergeCells count="12">
    <mergeCell ref="B109:I109"/>
    <mergeCell ref="F102:G102"/>
    <mergeCell ref="F103:G103"/>
    <mergeCell ref="F104:G104"/>
    <mergeCell ref="B107:I107"/>
    <mergeCell ref="B108:I108"/>
    <mergeCell ref="F13:I13"/>
    <mergeCell ref="B9:C9"/>
    <mergeCell ref="B10:C10"/>
    <mergeCell ref="B11:C11"/>
    <mergeCell ref="B12:C12"/>
    <mergeCell ref="B13:C13"/>
  </mergeCells>
  <phoneticPr fontId="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7F4A-939F-4DE8-B5BC-5C5718543DAA}">
  <sheetPr>
    <pageSetUpPr fitToPage="1"/>
  </sheetPr>
  <dimension ref="B1:P62"/>
  <sheetViews>
    <sheetView showGridLines="0" topLeftCell="A14" zoomScale="140" zoomScaleNormal="140" workbookViewId="0">
      <selection activeCell="F18" sqref="F18"/>
    </sheetView>
  </sheetViews>
  <sheetFormatPr baseColWidth="10" defaultColWidth="9.109375" defaultRowHeight="13.8" x14ac:dyDescent="0.3"/>
  <cols>
    <col min="1" max="1" width="9.109375" style="42"/>
    <col min="2" max="2" width="66.6640625" style="42" customWidth="1"/>
    <col min="3" max="3" width="17.109375" style="13" hidden="1" customWidth="1"/>
    <col min="4" max="4" width="14.77734375" style="13" hidden="1" customWidth="1"/>
    <col min="5" max="5" width="1.77734375" style="13" hidden="1" customWidth="1"/>
    <col min="6" max="6" width="13.21875" style="43" bestFit="1" customWidth="1"/>
    <col min="7" max="8" width="14.21875" style="43" bestFit="1" customWidth="1"/>
    <col min="9" max="9" width="14.88671875" style="42" customWidth="1"/>
    <col min="10" max="10" width="13.5546875" style="42" bestFit="1" customWidth="1"/>
    <col min="11" max="11" width="14" style="42" bestFit="1" customWidth="1"/>
    <col min="12" max="12" width="15" style="42" bestFit="1" customWidth="1"/>
    <col min="13" max="13" width="15.109375" style="42" customWidth="1"/>
    <col min="14" max="14" width="13.5546875" style="42" customWidth="1"/>
    <col min="15" max="15" width="13" style="42" customWidth="1"/>
    <col min="16" max="16" width="13" style="42" bestFit="1" customWidth="1"/>
    <col min="17" max="16384" width="9.109375" style="42"/>
  </cols>
  <sheetData>
    <row r="1" spans="2:16" ht="14.4" thickBot="1" x14ac:dyDescent="0.35"/>
    <row r="2" spans="2:16" x14ac:dyDescent="0.3">
      <c r="B2" s="44"/>
      <c r="C2" s="23"/>
      <c r="D2" s="23"/>
      <c r="E2" s="23"/>
      <c r="F2" s="45"/>
      <c r="G2" s="45"/>
      <c r="H2" s="45"/>
      <c r="I2" s="46"/>
    </row>
    <row r="3" spans="2:16" x14ac:dyDescent="0.3">
      <c r="B3" s="47"/>
      <c r="F3" s="48"/>
      <c r="G3" s="48"/>
      <c r="H3" s="48"/>
      <c r="I3" s="49"/>
    </row>
    <row r="4" spans="2:16" ht="58.2" customHeight="1" x14ac:dyDescent="0.3">
      <c r="B4" s="47" t="e" vm="1">
        <v>#VALUE!</v>
      </c>
      <c r="F4" s="48"/>
      <c r="G4" s="48"/>
      <c r="H4" s="48"/>
      <c r="I4" s="49"/>
    </row>
    <row r="5" spans="2:16" ht="10.8" customHeight="1" x14ac:dyDescent="0.3">
      <c r="B5" s="47"/>
      <c r="F5" s="48"/>
      <c r="G5" s="48"/>
      <c r="H5" s="48"/>
      <c r="I5" s="49"/>
    </row>
    <row r="6" spans="2:16" ht="3.6" customHeight="1" x14ac:dyDescent="0.3">
      <c r="B6" s="47"/>
      <c r="F6" s="48"/>
      <c r="G6" s="48"/>
      <c r="H6" s="48"/>
      <c r="I6" s="49"/>
    </row>
    <row r="7" spans="2:16" ht="3.6" customHeight="1" x14ac:dyDescent="0.3">
      <c r="B7" s="47"/>
      <c r="F7" s="48"/>
      <c r="G7" s="48"/>
      <c r="H7" s="48"/>
      <c r="I7" s="49"/>
    </row>
    <row r="8" spans="2:16" ht="7.2" customHeight="1" x14ac:dyDescent="0.3">
      <c r="B8" s="47"/>
      <c r="F8" s="48"/>
      <c r="G8" s="48"/>
      <c r="H8" s="48"/>
      <c r="I8" s="49"/>
    </row>
    <row r="9" spans="2:16" x14ac:dyDescent="0.3">
      <c r="B9" s="96" t="s">
        <v>81</v>
      </c>
      <c r="C9" s="97"/>
      <c r="F9" s="48"/>
      <c r="G9" s="48"/>
      <c r="H9" s="48"/>
      <c r="I9" s="49"/>
    </row>
    <row r="10" spans="2:16" x14ac:dyDescent="0.3">
      <c r="B10" s="96" t="s">
        <v>86</v>
      </c>
      <c r="C10" s="97"/>
      <c r="F10" s="48"/>
      <c r="G10" s="48"/>
      <c r="H10" s="48"/>
      <c r="I10" s="49"/>
    </row>
    <row r="11" spans="2:16" x14ac:dyDescent="0.3">
      <c r="B11" s="96" t="s">
        <v>106</v>
      </c>
      <c r="C11" s="97"/>
      <c r="F11" s="48"/>
      <c r="G11" s="48"/>
      <c r="H11" s="48"/>
      <c r="I11" s="49"/>
    </row>
    <row r="12" spans="2:16" x14ac:dyDescent="0.3">
      <c r="B12" s="96" t="s">
        <v>80</v>
      </c>
      <c r="C12" s="97"/>
      <c r="D12" s="88"/>
      <c r="F12" s="48"/>
      <c r="G12" s="48"/>
      <c r="H12" s="48"/>
      <c r="I12" s="49"/>
    </row>
    <row r="13" spans="2:16" x14ac:dyDescent="0.3">
      <c r="B13" s="98" t="s">
        <v>36</v>
      </c>
      <c r="C13" s="99"/>
      <c r="D13" s="89"/>
      <c r="F13" s="94" t="s">
        <v>110</v>
      </c>
      <c r="G13" s="94"/>
      <c r="H13" s="94"/>
      <c r="I13" s="95"/>
    </row>
    <row r="14" spans="2:16" ht="66" x14ac:dyDescent="0.3">
      <c r="B14" s="91" t="s">
        <v>0</v>
      </c>
      <c r="C14" s="21" t="s">
        <v>37</v>
      </c>
      <c r="D14" s="21" t="s">
        <v>87</v>
      </c>
      <c r="E14" s="21" t="s">
        <v>88</v>
      </c>
      <c r="F14" s="92" t="s">
        <v>111</v>
      </c>
      <c r="G14" s="92" t="s">
        <v>112</v>
      </c>
      <c r="H14" s="92" t="s">
        <v>120</v>
      </c>
      <c r="I14" s="93" t="s">
        <v>107</v>
      </c>
      <c r="J14" s="53"/>
      <c r="K14" s="53"/>
      <c r="L14" s="53"/>
      <c r="M14" s="53"/>
      <c r="N14" s="53"/>
      <c r="O14" s="53"/>
    </row>
    <row r="15" spans="2:16" x14ac:dyDescent="0.3">
      <c r="B15" s="62" t="s">
        <v>3</v>
      </c>
      <c r="C15" s="15">
        <v>137207368</v>
      </c>
      <c r="D15" s="15"/>
      <c r="E15" s="19">
        <f t="shared" ref="E15:E37" si="0">SUM(C15:D15)</f>
        <v>137207368</v>
      </c>
      <c r="F15" s="63">
        <f>7641348+80.98</f>
        <v>7641428.9800000004</v>
      </c>
      <c r="G15" s="64">
        <f>3145303+5181045+58747</f>
        <v>8385095</v>
      </c>
      <c r="H15" s="63">
        <v>9485976.6300000008</v>
      </c>
      <c r="I15" s="65">
        <f>SUM(F15:H15)</f>
        <v>25512500.609999999</v>
      </c>
      <c r="J15" s="60"/>
      <c r="K15" s="60"/>
      <c r="L15" s="60"/>
      <c r="M15" s="60"/>
      <c r="N15" s="60"/>
      <c r="O15" s="60"/>
      <c r="P15" s="43"/>
    </row>
    <row r="16" spans="2:16" x14ac:dyDescent="0.3">
      <c r="B16" s="62" t="s">
        <v>4</v>
      </c>
      <c r="C16" s="15">
        <v>23134214</v>
      </c>
      <c r="D16" s="15"/>
      <c r="E16" s="19">
        <f t="shared" si="0"/>
        <v>23134214</v>
      </c>
      <c r="F16" s="63">
        <v>212500</v>
      </c>
      <c r="G16" s="64">
        <v>212500</v>
      </c>
      <c r="H16" s="63">
        <v>212500</v>
      </c>
      <c r="I16" s="65">
        <f t="shared" ref="I16:I37" si="1">SUM(F16:H16)</f>
        <v>637500</v>
      </c>
      <c r="J16" s="60"/>
      <c r="K16" s="60"/>
      <c r="L16" s="60"/>
      <c r="M16" s="60"/>
      <c r="N16" s="60"/>
      <c r="O16" s="60"/>
      <c r="P16" s="43"/>
    </row>
    <row r="17" spans="2:16" x14ac:dyDescent="0.3">
      <c r="B17" s="62" t="s">
        <v>38</v>
      </c>
      <c r="C17" s="15"/>
      <c r="D17" s="15"/>
      <c r="E17" s="19">
        <f t="shared" si="0"/>
        <v>0</v>
      </c>
      <c r="F17" s="63"/>
      <c r="G17" s="64"/>
      <c r="H17" s="63"/>
      <c r="I17" s="65">
        <f t="shared" si="1"/>
        <v>0</v>
      </c>
      <c r="J17" s="66"/>
      <c r="K17" s="60"/>
      <c r="L17" s="60"/>
      <c r="M17" s="60"/>
      <c r="N17" s="60"/>
      <c r="O17" s="60"/>
      <c r="P17" s="43"/>
    </row>
    <row r="18" spans="2:16" x14ac:dyDescent="0.3">
      <c r="B18" s="62" t="s">
        <v>5</v>
      </c>
      <c r="C18" s="15"/>
      <c r="D18" s="15"/>
      <c r="E18" s="19">
        <f t="shared" si="0"/>
        <v>0</v>
      </c>
      <c r="F18" s="63"/>
      <c r="G18" s="64"/>
      <c r="H18" s="63"/>
      <c r="I18" s="65">
        <f t="shared" si="1"/>
        <v>0</v>
      </c>
      <c r="J18" s="66"/>
      <c r="K18" s="66"/>
      <c r="L18" s="66"/>
      <c r="M18" s="60"/>
      <c r="N18" s="60"/>
      <c r="O18" s="60"/>
    </row>
    <row r="19" spans="2:16" x14ac:dyDescent="0.3">
      <c r="B19" s="62" t="s">
        <v>6</v>
      </c>
      <c r="C19" s="15">
        <v>17245742</v>
      </c>
      <c r="D19" s="15"/>
      <c r="E19" s="19">
        <f t="shared" si="0"/>
        <v>17245742</v>
      </c>
      <c r="F19" s="63">
        <f>538122+542535.72+67000</f>
        <v>1147657.72</v>
      </c>
      <c r="G19" s="64">
        <f>590853.66+595341.76+75359.47</f>
        <v>1261554.8899999999</v>
      </c>
      <c r="H19" s="63">
        <v>1238261.3999999999</v>
      </c>
      <c r="I19" s="65">
        <f t="shared" si="1"/>
        <v>3647474.01</v>
      </c>
      <c r="J19" s="53"/>
      <c r="K19" s="60"/>
      <c r="L19" s="53"/>
      <c r="M19" s="60"/>
      <c r="N19" s="60"/>
      <c r="O19" s="60"/>
      <c r="P19" s="43"/>
    </row>
    <row r="20" spans="2:16" x14ac:dyDescent="0.3">
      <c r="B20" s="62" t="s">
        <v>8</v>
      </c>
      <c r="C20" s="15">
        <v>8710000</v>
      </c>
      <c r="D20" s="15"/>
      <c r="E20" s="19">
        <f t="shared" si="0"/>
        <v>8710000</v>
      </c>
      <c r="F20" s="63">
        <f>1095978.17+91312.54+46143.94</f>
        <v>1233434.6499999999</v>
      </c>
      <c r="G20" s="64">
        <v>53074.84</v>
      </c>
      <c r="H20" s="63">
        <v>1188576.08</v>
      </c>
      <c r="I20" s="65">
        <f t="shared" si="1"/>
        <v>2475085.5700000003</v>
      </c>
      <c r="J20" s="61"/>
      <c r="K20" s="61"/>
      <c r="L20" s="61"/>
      <c r="M20" s="53"/>
      <c r="N20" s="53"/>
      <c r="O20" s="53"/>
    </row>
    <row r="21" spans="2:16" x14ac:dyDescent="0.3">
      <c r="B21" s="62" t="s">
        <v>9</v>
      </c>
      <c r="C21" s="15">
        <v>1500000</v>
      </c>
      <c r="D21" s="15"/>
      <c r="E21" s="19">
        <f t="shared" si="0"/>
        <v>1500000</v>
      </c>
      <c r="F21" s="63"/>
      <c r="G21" s="64"/>
      <c r="H21" s="63"/>
      <c r="I21" s="65">
        <f t="shared" si="1"/>
        <v>0</v>
      </c>
      <c r="J21" s="60"/>
      <c r="K21" s="60"/>
      <c r="L21" s="60"/>
      <c r="M21" s="53"/>
      <c r="N21" s="68"/>
      <c r="O21" s="53"/>
    </row>
    <row r="22" spans="2:16" ht="18" customHeight="1" x14ac:dyDescent="0.3">
      <c r="B22" s="62" t="s">
        <v>10</v>
      </c>
      <c r="C22" s="15">
        <v>2500000</v>
      </c>
      <c r="D22" s="15"/>
      <c r="E22" s="19">
        <f t="shared" si="0"/>
        <v>2500000</v>
      </c>
      <c r="F22" s="63">
        <v>6600</v>
      </c>
      <c r="G22" s="64">
        <v>34350</v>
      </c>
      <c r="H22" s="63">
        <v>27050</v>
      </c>
      <c r="I22" s="65">
        <f t="shared" si="1"/>
        <v>68000</v>
      </c>
      <c r="J22" s="60"/>
      <c r="K22" s="60"/>
      <c r="L22" s="60"/>
      <c r="M22" s="53"/>
      <c r="N22" s="53"/>
      <c r="O22" s="53"/>
    </row>
    <row r="23" spans="2:16" x14ac:dyDescent="0.3">
      <c r="B23" s="62" t="s">
        <v>11</v>
      </c>
      <c r="C23" s="15">
        <v>0</v>
      </c>
      <c r="D23" s="15"/>
      <c r="E23" s="19">
        <f t="shared" si="0"/>
        <v>0</v>
      </c>
      <c r="F23" s="63"/>
      <c r="G23" s="64"/>
      <c r="H23" s="63"/>
      <c r="I23" s="65">
        <f t="shared" si="1"/>
        <v>0</v>
      </c>
      <c r="J23" s="60"/>
      <c r="K23" s="60"/>
      <c r="L23" s="60"/>
      <c r="M23" s="53"/>
      <c r="N23" s="53"/>
      <c r="O23" s="53"/>
    </row>
    <row r="24" spans="2:16" x14ac:dyDescent="0.3">
      <c r="B24" s="62" t="s">
        <v>12</v>
      </c>
      <c r="C24" s="15">
        <v>18000000</v>
      </c>
      <c r="D24" s="15"/>
      <c r="E24" s="19">
        <f t="shared" si="0"/>
        <v>18000000</v>
      </c>
      <c r="F24" s="63"/>
      <c r="G24" s="64">
        <v>119280</v>
      </c>
      <c r="H24" s="63">
        <v>59640</v>
      </c>
      <c r="I24" s="65">
        <f t="shared" si="1"/>
        <v>178920</v>
      </c>
      <c r="J24" s="66"/>
      <c r="K24" s="66"/>
      <c r="L24" s="66"/>
      <c r="M24" s="53"/>
      <c r="N24" s="53"/>
      <c r="O24" s="53"/>
    </row>
    <row r="25" spans="2:16" x14ac:dyDescent="0.3">
      <c r="B25" s="62" t="s">
        <v>13</v>
      </c>
      <c r="C25" s="15">
        <v>3300000</v>
      </c>
      <c r="D25" s="15"/>
      <c r="E25" s="19">
        <f t="shared" si="0"/>
        <v>3300000</v>
      </c>
      <c r="F25" s="63"/>
      <c r="G25" s="64"/>
      <c r="H25" s="63"/>
      <c r="I25" s="65">
        <f t="shared" si="1"/>
        <v>0</v>
      </c>
      <c r="J25" s="60"/>
      <c r="K25" s="60"/>
      <c r="L25" s="60"/>
      <c r="M25" s="53"/>
      <c r="N25" s="53"/>
      <c r="O25" s="53"/>
    </row>
    <row r="26" spans="2:16" ht="27.6" x14ac:dyDescent="0.3">
      <c r="B26" s="62" t="s">
        <v>14</v>
      </c>
      <c r="C26" s="15">
        <v>23233080</v>
      </c>
      <c r="D26" s="15"/>
      <c r="E26" s="19">
        <f t="shared" si="0"/>
        <v>23233080</v>
      </c>
      <c r="F26" s="63">
        <v>0</v>
      </c>
      <c r="G26" s="64">
        <v>63117.72</v>
      </c>
      <c r="H26" s="63"/>
      <c r="I26" s="65">
        <f t="shared" si="1"/>
        <v>63117.72</v>
      </c>
      <c r="J26" s="60"/>
      <c r="K26" s="60"/>
      <c r="L26" s="60"/>
      <c r="M26" s="53"/>
      <c r="N26" s="53"/>
      <c r="O26" s="53"/>
    </row>
    <row r="27" spans="2:16" x14ac:dyDescent="0.3">
      <c r="B27" s="62" t="s">
        <v>15</v>
      </c>
      <c r="C27" s="15">
        <v>9514000</v>
      </c>
      <c r="D27" s="15"/>
      <c r="E27" s="19">
        <f t="shared" si="0"/>
        <v>9514000</v>
      </c>
      <c r="F27" s="63"/>
      <c r="G27" s="64">
        <v>1170632.97</v>
      </c>
      <c r="H27" s="63">
        <f>38591576.39+12980</f>
        <v>38604556.390000001</v>
      </c>
      <c r="I27" s="65">
        <f t="shared" si="1"/>
        <v>39775189.359999999</v>
      </c>
      <c r="J27" s="60"/>
      <c r="K27" s="60"/>
      <c r="L27" s="60"/>
      <c r="M27" s="53"/>
      <c r="N27" s="53"/>
      <c r="O27" s="53"/>
    </row>
    <row r="28" spans="2:16" x14ac:dyDescent="0.3">
      <c r="B28" s="62" t="s">
        <v>39</v>
      </c>
      <c r="C28" s="15">
        <v>4950000</v>
      </c>
      <c r="D28" s="15"/>
      <c r="E28" s="19">
        <f t="shared" si="0"/>
        <v>4950000</v>
      </c>
      <c r="F28" s="63"/>
      <c r="G28" s="64">
        <v>499999.97</v>
      </c>
      <c r="H28" s="63"/>
      <c r="I28" s="65">
        <f t="shared" si="1"/>
        <v>499999.97</v>
      </c>
      <c r="J28" s="60"/>
      <c r="K28" s="60"/>
      <c r="L28" s="60"/>
      <c r="M28" s="53"/>
      <c r="N28" s="53"/>
      <c r="O28" s="53"/>
    </row>
    <row r="29" spans="2:16" x14ac:dyDescent="0.3">
      <c r="B29" s="62" t="s">
        <v>17</v>
      </c>
      <c r="C29" s="15">
        <v>1525398</v>
      </c>
      <c r="D29" s="15"/>
      <c r="E29" s="19">
        <f t="shared" si="0"/>
        <v>1525398</v>
      </c>
      <c r="F29" s="63"/>
      <c r="G29" s="64">
        <v>5225</v>
      </c>
      <c r="H29" s="63">
        <v>21916</v>
      </c>
      <c r="I29" s="65">
        <f t="shared" si="1"/>
        <v>27141</v>
      </c>
      <c r="J29" s="53"/>
      <c r="K29" s="53"/>
      <c r="L29" s="53"/>
      <c r="M29" s="53"/>
      <c r="N29" s="53"/>
      <c r="O29" s="53"/>
    </row>
    <row r="30" spans="2:16" x14ac:dyDescent="0.3">
      <c r="B30" s="62" t="s">
        <v>18</v>
      </c>
      <c r="C30" s="15">
        <v>1760000</v>
      </c>
      <c r="D30" s="15"/>
      <c r="E30" s="19">
        <f t="shared" si="0"/>
        <v>1760000</v>
      </c>
      <c r="F30" s="63"/>
      <c r="G30" s="64"/>
      <c r="H30" s="63"/>
      <c r="I30" s="65">
        <f t="shared" si="1"/>
        <v>0</v>
      </c>
      <c r="J30" s="53"/>
      <c r="K30" s="53"/>
      <c r="L30" s="53"/>
      <c r="M30" s="53"/>
      <c r="N30" s="53"/>
      <c r="O30" s="53"/>
    </row>
    <row r="31" spans="2:16" x14ac:dyDescent="0.3">
      <c r="B31" s="62" t="s">
        <v>19</v>
      </c>
      <c r="C31" s="15">
        <f>500000+2500000</f>
        <v>3000000</v>
      </c>
      <c r="D31" s="15"/>
      <c r="E31" s="19">
        <f t="shared" si="0"/>
        <v>3000000</v>
      </c>
      <c r="F31" s="63"/>
      <c r="G31" s="64">
        <v>115852.4</v>
      </c>
      <c r="H31" s="63">
        <v>136554.84</v>
      </c>
      <c r="I31" s="65">
        <f t="shared" si="1"/>
        <v>252407.24</v>
      </c>
      <c r="J31" s="56"/>
      <c r="K31" s="61"/>
      <c r="L31" s="56"/>
      <c r="M31" s="56"/>
      <c r="N31" s="56"/>
      <c r="O31" s="53"/>
    </row>
    <row r="32" spans="2:16" x14ac:dyDescent="0.3">
      <c r="B32" s="62" t="s">
        <v>20</v>
      </c>
      <c r="C32" s="15">
        <v>70000</v>
      </c>
      <c r="D32" s="15"/>
      <c r="E32" s="19">
        <f t="shared" si="0"/>
        <v>70000</v>
      </c>
      <c r="F32" s="63"/>
      <c r="G32" s="64"/>
      <c r="H32" s="63"/>
      <c r="I32" s="65">
        <f t="shared" si="1"/>
        <v>0</v>
      </c>
      <c r="J32" s="61"/>
      <c r="K32" s="60"/>
      <c r="L32" s="60"/>
      <c r="M32" s="60"/>
      <c r="N32" s="60"/>
      <c r="O32" s="53"/>
    </row>
    <row r="33" spans="2:16" x14ac:dyDescent="0.3">
      <c r="B33" s="62" t="s">
        <v>21</v>
      </c>
      <c r="C33" s="15">
        <v>1700000</v>
      </c>
      <c r="D33" s="15"/>
      <c r="E33" s="19">
        <f t="shared" si="0"/>
        <v>1700000</v>
      </c>
      <c r="F33" s="63"/>
      <c r="G33" s="64">
        <v>0</v>
      </c>
      <c r="H33" s="63"/>
      <c r="I33" s="65">
        <f t="shared" si="1"/>
        <v>0</v>
      </c>
      <c r="J33" s="60"/>
      <c r="K33" s="60"/>
      <c r="L33" s="60"/>
      <c r="M33" s="60"/>
      <c r="N33" s="60"/>
      <c r="O33" s="53"/>
    </row>
    <row r="34" spans="2:16" x14ac:dyDescent="0.3">
      <c r="B34" s="62" t="s">
        <v>22</v>
      </c>
      <c r="C34" s="15">
        <v>225670</v>
      </c>
      <c r="D34" s="15"/>
      <c r="E34" s="19">
        <f t="shared" si="0"/>
        <v>225670</v>
      </c>
      <c r="F34" s="63"/>
      <c r="G34" s="64">
        <f>205591.4+354</f>
        <v>205945.4</v>
      </c>
      <c r="H34" s="63"/>
      <c r="I34" s="65">
        <f t="shared" si="1"/>
        <v>205945.4</v>
      </c>
      <c r="J34" s="60"/>
      <c r="K34" s="60"/>
      <c r="L34" s="60"/>
      <c r="M34" s="68"/>
      <c r="N34" s="60"/>
      <c r="O34" s="53"/>
      <c r="P34" s="70">
        <f>G37+I37+J37+K37+L37+M37+N37</f>
        <v>53331.23</v>
      </c>
    </row>
    <row r="35" spans="2:16" ht="21" customHeight="1" x14ac:dyDescent="0.3">
      <c r="B35" s="62" t="s">
        <v>23</v>
      </c>
      <c r="C35" s="15">
        <v>6654000</v>
      </c>
      <c r="D35" s="15"/>
      <c r="E35" s="19">
        <f t="shared" si="0"/>
        <v>6654000</v>
      </c>
      <c r="F35" s="63">
        <v>184900.24</v>
      </c>
      <c r="G35" s="64">
        <v>184900.24</v>
      </c>
      <c r="H35" s="63">
        <v>174300.24</v>
      </c>
      <c r="I35" s="65">
        <f t="shared" si="1"/>
        <v>544100.72</v>
      </c>
      <c r="J35" s="60"/>
      <c r="K35" s="60"/>
      <c r="L35" s="60"/>
      <c r="M35" s="68"/>
      <c r="N35" s="60"/>
      <c r="O35" s="53"/>
    </row>
    <row r="36" spans="2:16" ht="21" customHeight="1" x14ac:dyDescent="0.3">
      <c r="B36" s="62" t="s">
        <v>40</v>
      </c>
      <c r="C36" s="15"/>
      <c r="D36" s="15"/>
      <c r="E36" s="19">
        <f t="shared" si="0"/>
        <v>0</v>
      </c>
      <c r="F36" s="63"/>
      <c r="G36" s="64"/>
      <c r="H36" s="63"/>
      <c r="I36" s="65">
        <f t="shared" si="1"/>
        <v>0</v>
      </c>
      <c r="J36" s="60"/>
      <c r="K36" s="60"/>
      <c r="L36" s="60"/>
      <c r="M36" s="53"/>
      <c r="N36" s="60"/>
      <c r="O36" s="53"/>
    </row>
    <row r="37" spans="2:16" x14ac:dyDescent="0.3">
      <c r="B37" s="62" t="s">
        <v>24</v>
      </c>
      <c r="C37" s="15">
        <v>6881304</v>
      </c>
      <c r="D37" s="15"/>
      <c r="E37" s="19">
        <f t="shared" si="0"/>
        <v>6881304</v>
      </c>
      <c r="F37" s="63"/>
      <c r="G37" s="64">
        <v>1531.11</v>
      </c>
      <c r="H37" s="63">
        <v>50269.01</v>
      </c>
      <c r="I37" s="65">
        <f t="shared" si="1"/>
        <v>51800.12</v>
      </c>
      <c r="J37" s="66"/>
      <c r="K37" s="66"/>
      <c r="L37" s="66"/>
      <c r="M37" s="71"/>
      <c r="N37" s="66"/>
      <c r="O37" s="53"/>
    </row>
    <row r="38" spans="2:16" x14ac:dyDescent="0.3">
      <c r="B38" s="62" t="s">
        <v>58</v>
      </c>
      <c r="C38" s="15">
        <v>0</v>
      </c>
      <c r="D38" s="15"/>
      <c r="E38" s="19">
        <f t="shared" ref="E38:E41" si="2">SUM(C38:D38)</f>
        <v>0</v>
      </c>
      <c r="F38" s="58"/>
      <c r="G38" s="69">
        <v>3097284.64</v>
      </c>
      <c r="H38" s="58">
        <f>2418615.7+10497435.23</f>
        <v>12916050.93</v>
      </c>
      <c r="I38" s="67">
        <f t="shared" ref="I38:I39" si="3">+F38+G38+H38</f>
        <v>16013335.57</v>
      </c>
      <c r="J38" s="53"/>
      <c r="K38" s="72"/>
      <c r="L38" s="53"/>
      <c r="M38" s="72"/>
      <c r="N38" s="72"/>
      <c r="O38" s="53"/>
    </row>
    <row r="39" spans="2:16" x14ac:dyDescent="0.3">
      <c r="B39" s="62" t="s">
        <v>59</v>
      </c>
      <c r="C39" s="15">
        <v>542516560</v>
      </c>
      <c r="D39" s="12">
        <f>407801368+292198632</f>
        <v>700000000</v>
      </c>
      <c r="E39" s="19">
        <f t="shared" si="2"/>
        <v>1242516560</v>
      </c>
      <c r="F39" s="58"/>
      <c r="G39" s="69">
        <f>83484934.72-3097284.64+8860400.48+10659282.6-9160400.48</f>
        <v>90746932.679999992</v>
      </c>
      <c r="H39" s="58">
        <f>21717191.1+45784352.92+299999.8</f>
        <v>67801543.820000008</v>
      </c>
      <c r="I39" s="67">
        <f t="shared" si="3"/>
        <v>158548476.5</v>
      </c>
      <c r="J39" s="56"/>
      <c r="K39" s="72"/>
      <c r="L39" s="53"/>
      <c r="M39" s="73"/>
      <c r="N39" s="72"/>
      <c r="O39" s="53"/>
    </row>
    <row r="40" spans="2:16" hidden="1" x14ac:dyDescent="0.3">
      <c r="B40" s="62" t="s">
        <v>60</v>
      </c>
      <c r="C40" s="15"/>
      <c r="D40" s="15"/>
      <c r="E40" s="19">
        <f t="shared" si="2"/>
        <v>0</v>
      </c>
      <c r="F40" s="63"/>
      <c r="G40" s="64"/>
      <c r="H40" s="63"/>
      <c r="I40" s="65"/>
      <c r="J40" s="60"/>
      <c r="K40" s="72"/>
      <c r="L40" s="53"/>
      <c r="M40" s="60"/>
      <c r="N40" s="72"/>
      <c r="O40" s="53"/>
    </row>
    <row r="41" spans="2:16" ht="27.6" hidden="1" x14ac:dyDescent="0.3">
      <c r="B41" s="62" t="s">
        <v>61</v>
      </c>
      <c r="C41" s="15"/>
      <c r="D41" s="15"/>
      <c r="E41" s="19">
        <f t="shared" si="2"/>
        <v>0</v>
      </c>
      <c r="F41" s="63"/>
      <c r="G41" s="64"/>
      <c r="H41" s="63"/>
      <c r="I41" s="74"/>
      <c r="J41" s="66"/>
      <c r="K41" s="72"/>
      <c r="L41" s="53"/>
      <c r="M41" s="60"/>
      <c r="N41" s="72"/>
      <c r="O41" s="53"/>
    </row>
    <row r="42" spans="2:16" hidden="1" x14ac:dyDescent="0.3">
      <c r="B42" s="79"/>
      <c r="C42" s="16"/>
      <c r="D42" s="16"/>
      <c r="E42" s="19">
        <f t="shared" ref="E42:E43" si="4">SUM(C42:D42)</f>
        <v>0</v>
      </c>
      <c r="F42" s="63"/>
      <c r="G42" s="64"/>
      <c r="H42" s="63"/>
      <c r="I42" s="78"/>
      <c r="K42" s="53"/>
      <c r="L42" s="53"/>
    </row>
    <row r="43" spans="2:16" x14ac:dyDescent="0.3">
      <c r="B43" s="76" t="s">
        <v>79</v>
      </c>
      <c r="C43" s="18" t="e">
        <f>+#REF!+#REF!+#REF!+#REF!+#REF!+#REF!+#REF!</f>
        <v>#REF!</v>
      </c>
      <c r="D43" s="18" t="e">
        <f>+#REF!+#REF!+#REF!+#REF!+#REF!+#REF!+#REF!</f>
        <v>#REF!</v>
      </c>
      <c r="E43" s="19" t="e">
        <f t="shared" si="4"/>
        <v>#REF!</v>
      </c>
      <c r="F43" s="19">
        <f>SUM(F15:F42)</f>
        <v>10426521.590000002</v>
      </c>
      <c r="G43" s="19">
        <f t="shared" ref="G43:I43" si="5">SUM(G15:G42)</f>
        <v>106157276.86</v>
      </c>
      <c r="H43" s="19">
        <f t="shared" si="5"/>
        <v>131917195.34</v>
      </c>
      <c r="I43" s="19">
        <f t="shared" si="5"/>
        <v>248500993.78999999</v>
      </c>
      <c r="J43" s="70"/>
      <c r="K43" s="53"/>
      <c r="L43" s="53"/>
    </row>
    <row r="44" spans="2:16" x14ac:dyDescent="0.3">
      <c r="B44" s="47" t="s">
        <v>82</v>
      </c>
      <c r="F44" s="48"/>
      <c r="G44" s="48"/>
      <c r="H44" s="48"/>
      <c r="I44" s="49"/>
      <c r="K44" s="70"/>
      <c r="L44" s="53"/>
    </row>
    <row r="45" spans="2:16" x14ac:dyDescent="0.3">
      <c r="B45" s="47" t="s">
        <v>121</v>
      </c>
      <c r="F45" s="48"/>
      <c r="G45" s="48"/>
      <c r="H45" s="48"/>
      <c r="I45" s="80"/>
      <c r="L45" s="53"/>
    </row>
    <row r="46" spans="2:16" x14ac:dyDescent="0.3">
      <c r="B46" s="47" t="s">
        <v>122</v>
      </c>
      <c r="F46" s="48"/>
      <c r="G46" s="48"/>
      <c r="H46" s="48"/>
      <c r="I46" s="49"/>
      <c r="L46" s="53"/>
    </row>
    <row r="47" spans="2:16" x14ac:dyDescent="0.3">
      <c r="B47" s="47" t="s">
        <v>83</v>
      </c>
      <c r="F47" s="48"/>
      <c r="G47" s="48"/>
      <c r="H47" s="48"/>
      <c r="I47" s="49"/>
      <c r="J47" s="87"/>
      <c r="L47" s="53"/>
    </row>
    <row r="48" spans="2:16" x14ac:dyDescent="0.3">
      <c r="B48" s="81" t="s">
        <v>123</v>
      </c>
      <c r="F48" s="48"/>
      <c r="G48" s="48"/>
      <c r="H48" s="48"/>
      <c r="I48" s="49"/>
      <c r="L48" s="53"/>
    </row>
    <row r="49" spans="2:12" x14ac:dyDescent="0.3">
      <c r="B49" s="47" t="s">
        <v>85</v>
      </c>
      <c r="F49" s="48"/>
      <c r="G49" s="48"/>
      <c r="H49" s="48"/>
      <c r="I49" s="49"/>
      <c r="L49" s="53"/>
    </row>
    <row r="50" spans="2:12" x14ac:dyDescent="0.3">
      <c r="B50" s="47" t="s">
        <v>84</v>
      </c>
      <c r="F50" s="48"/>
      <c r="G50" s="48"/>
      <c r="H50" s="48"/>
      <c r="I50" s="49"/>
      <c r="L50" s="53"/>
    </row>
    <row r="51" spans="2:12" x14ac:dyDescent="0.3">
      <c r="B51" s="47"/>
      <c r="F51" s="48"/>
      <c r="G51" s="48"/>
      <c r="H51" s="48"/>
      <c r="I51" s="49"/>
      <c r="L51" s="53"/>
    </row>
    <row r="52" spans="2:12" x14ac:dyDescent="0.3">
      <c r="B52" s="47"/>
      <c r="F52" s="48"/>
      <c r="G52" s="48"/>
      <c r="H52" s="48"/>
      <c r="I52" s="49"/>
      <c r="L52" s="53"/>
    </row>
    <row r="53" spans="2:12" x14ac:dyDescent="0.3">
      <c r="B53" s="82" t="s">
        <v>113</v>
      </c>
      <c r="C53" s="90" t="s">
        <v>116</v>
      </c>
      <c r="D53" s="90"/>
      <c r="F53" s="103" t="s">
        <v>124</v>
      </c>
      <c r="G53" s="103"/>
      <c r="H53" s="48"/>
      <c r="I53" s="49"/>
      <c r="L53" s="53"/>
    </row>
    <row r="54" spans="2:12" x14ac:dyDescent="0.3">
      <c r="B54" s="82" t="s">
        <v>114</v>
      </c>
      <c r="C54" s="90" t="s">
        <v>117</v>
      </c>
      <c r="D54" s="90"/>
      <c r="F54" s="103" t="s">
        <v>125</v>
      </c>
      <c r="G54" s="103"/>
      <c r="H54" s="48"/>
      <c r="I54" s="49"/>
    </row>
    <row r="55" spans="2:12" x14ac:dyDescent="0.3">
      <c r="B55" s="82" t="s">
        <v>115</v>
      </c>
      <c r="C55" s="90" t="s">
        <v>115</v>
      </c>
      <c r="D55" s="90"/>
      <c r="F55" s="103" t="s">
        <v>115</v>
      </c>
      <c r="G55" s="103"/>
      <c r="H55" s="48"/>
      <c r="I55" s="49"/>
    </row>
    <row r="56" spans="2:12" x14ac:dyDescent="0.3">
      <c r="B56" s="83"/>
      <c r="F56" s="48"/>
      <c r="G56" s="48"/>
      <c r="H56" s="48"/>
      <c r="I56" s="49"/>
    </row>
    <row r="57" spans="2:12" x14ac:dyDescent="0.3">
      <c r="B57" s="83"/>
      <c r="F57" s="48"/>
      <c r="G57" s="48"/>
      <c r="H57" s="48"/>
      <c r="I57" s="49"/>
    </row>
    <row r="58" spans="2:12" x14ac:dyDescent="0.3">
      <c r="B58" s="100" t="s">
        <v>118</v>
      </c>
      <c r="C58" s="101"/>
      <c r="D58" s="101"/>
      <c r="E58" s="101"/>
      <c r="F58" s="101"/>
      <c r="G58" s="101"/>
      <c r="H58" s="101"/>
      <c r="I58" s="102"/>
    </row>
    <row r="59" spans="2:12" x14ac:dyDescent="0.3">
      <c r="B59" s="100" t="s">
        <v>119</v>
      </c>
      <c r="C59" s="101"/>
      <c r="D59" s="101"/>
      <c r="E59" s="101"/>
      <c r="F59" s="101"/>
      <c r="G59" s="101"/>
      <c r="H59" s="101"/>
      <c r="I59" s="102"/>
    </row>
    <row r="60" spans="2:12" x14ac:dyDescent="0.3">
      <c r="B60" s="100" t="s">
        <v>126</v>
      </c>
      <c r="C60" s="101"/>
      <c r="D60" s="101"/>
      <c r="E60" s="101"/>
      <c r="F60" s="101"/>
      <c r="G60" s="101"/>
      <c r="H60" s="101"/>
      <c r="I60" s="102"/>
    </row>
    <row r="61" spans="2:12" ht="14.4" thickBot="1" x14ac:dyDescent="0.35">
      <c r="B61" s="84"/>
      <c r="C61" s="41"/>
      <c r="D61" s="41"/>
      <c r="E61" s="41"/>
      <c r="F61" s="85"/>
      <c r="G61" s="85"/>
      <c r="H61" s="85"/>
      <c r="I61" s="86"/>
    </row>
    <row r="62" spans="2:12" ht="14.4" thickTop="1" x14ac:dyDescent="0.3"/>
  </sheetData>
  <mergeCells count="12">
    <mergeCell ref="B60:I60"/>
    <mergeCell ref="B9:C9"/>
    <mergeCell ref="B10:C10"/>
    <mergeCell ref="B11:C11"/>
    <mergeCell ref="B12:C12"/>
    <mergeCell ref="B13:C13"/>
    <mergeCell ref="F13:I13"/>
    <mergeCell ref="F53:G53"/>
    <mergeCell ref="F54:G54"/>
    <mergeCell ref="F55:G55"/>
    <mergeCell ref="B58:I58"/>
    <mergeCell ref="B59:I5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2E62-CD01-45CF-B5E2-FDF77C5F2DEE}">
  <sheetPr>
    <pageSetUpPr fitToPage="1"/>
  </sheetPr>
  <dimension ref="B1:G28"/>
  <sheetViews>
    <sheetView topLeftCell="A20" workbookViewId="0">
      <selection activeCell="B6" sqref="B6:E27"/>
    </sheetView>
  </sheetViews>
  <sheetFormatPr baseColWidth="10" defaultRowHeight="14.4" x14ac:dyDescent="0.3"/>
  <cols>
    <col min="1" max="1" width="11.5546875" style="11"/>
    <col min="2" max="2" width="42.44140625" style="11" customWidth="1"/>
    <col min="3" max="3" width="22.88671875" style="11" customWidth="1"/>
    <col min="4" max="4" width="11.5546875" style="11"/>
    <col min="5" max="5" width="13" style="11" bestFit="1" customWidth="1"/>
    <col min="6" max="6" width="11.5546875" style="11"/>
    <col min="7" max="7" width="12.5546875" style="11" bestFit="1" customWidth="1"/>
    <col min="8" max="16384" width="11.5546875" style="11"/>
  </cols>
  <sheetData>
    <row r="1" spans="2:5" x14ac:dyDescent="0.3">
      <c r="B1" s="27"/>
      <c r="C1" s="28"/>
      <c r="D1" s="28"/>
      <c r="E1" s="29"/>
    </row>
    <row r="2" spans="2:5" x14ac:dyDescent="0.3">
      <c r="B2" s="30"/>
      <c r="C2" s="31"/>
      <c r="D2" s="31"/>
      <c r="E2" s="32"/>
    </row>
    <row r="3" spans="2:5" x14ac:dyDescent="0.3">
      <c r="B3" s="30"/>
      <c r="C3" s="31"/>
      <c r="D3" s="31"/>
      <c r="E3" s="32"/>
    </row>
    <row r="4" spans="2:5" x14ac:dyDescent="0.3">
      <c r="B4" s="30"/>
      <c r="C4" s="31"/>
      <c r="D4" s="31"/>
      <c r="E4" s="32"/>
    </row>
    <row r="5" spans="2:5" ht="15" thickBot="1" x14ac:dyDescent="0.35">
      <c r="B5" s="30"/>
      <c r="C5" s="31"/>
      <c r="D5" s="31"/>
      <c r="E5" s="32"/>
    </row>
    <row r="6" spans="2:5" x14ac:dyDescent="0.3">
      <c r="B6" s="27"/>
      <c r="C6" s="28"/>
      <c r="D6" s="39" t="s">
        <v>109</v>
      </c>
      <c r="E6" s="29" t="s">
        <v>108</v>
      </c>
    </row>
    <row r="7" spans="2:5" x14ac:dyDescent="0.3">
      <c r="B7" s="24" t="s">
        <v>7</v>
      </c>
      <c r="C7" s="18">
        <f>+C8+C9+C10+C11+C12+C13+C14+C15+C16</f>
        <v>71707080</v>
      </c>
      <c r="D7" s="26">
        <v>0.02</v>
      </c>
      <c r="E7" s="33">
        <f>+C7*D7</f>
        <v>1434141.6</v>
      </c>
    </row>
    <row r="8" spans="2:5" x14ac:dyDescent="0.3">
      <c r="B8" s="25" t="s">
        <v>8</v>
      </c>
      <c r="C8" s="15">
        <v>8710000</v>
      </c>
      <c r="D8" s="4"/>
      <c r="E8" s="34"/>
    </row>
    <row r="9" spans="2:5" ht="28.8" x14ac:dyDescent="0.3">
      <c r="B9" s="25" t="s">
        <v>9</v>
      </c>
      <c r="C9" s="15">
        <v>1500000</v>
      </c>
      <c r="D9" s="4"/>
      <c r="E9" s="34"/>
    </row>
    <row r="10" spans="2:5" x14ac:dyDescent="0.3">
      <c r="B10" s="25" t="s">
        <v>10</v>
      </c>
      <c r="C10" s="15">
        <v>2500000</v>
      </c>
      <c r="D10" s="4"/>
      <c r="E10" s="34"/>
    </row>
    <row r="11" spans="2:5" x14ac:dyDescent="0.3">
      <c r="B11" s="25" t="s">
        <v>11</v>
      </c>
      <c r="C11" s="15">
        <v>0</v>
      </c>
      <c r="D11" s="4"/>
      <c r="E11" s="34"/>
    </row>
    <row r="12" spans="2:5" x14ac:dyDescent="0.3">
      <c r="B12" s="25" t="s">
        <v>12</v>
      </c>
      <c r="C12" s="15">
        <v>18000000</v>
      </c>
      <c r="D12" s="4"/>
      <c r="E12" s="34"/>
    </row>
    <row r="13" spans="2:5" x14ac:dyDescent="0.3">
      <c r="B13" s="25" t="s">
        <v>13</v>
      </c>
      <c r="C13" s="15">
        <v>3300000</v>
      </c>
      <c r="D13" s="4"/>
      <c r="E13" s="34"/>
    </row>
    <row r="14" spans="2:5" ht="43.2" x14ac:dyDescent="0.3">
      <c r="B14" s="25" t="s">
        <v>14</v>
      </c>
      <c r="C14" s="15">
        <v>23233080</v>
      </c>
      <c r="D14" s="4"/>
      <c r="E14" s="34"/>
    </row>
    <row r="15" spans="2:5" ht="28.8" x14ac:dyDescent="0.3">
      <c r="B15" s="25" t="s">
        <v>15</v>
      </c>
      <c r="C15" s="15">
        <v>9514000</v>
      </c>
      <c r="D15" s="4"/>
      <c r="E15" s="34"/>
    </row>
    <row r="16" spans="2:5" ht="28.8" x14ac:dyDescent="0.3">
      <c r="B16" s="25" t="s">
        <v>39</v>
      </c>
      <c r="C16" s="15">
        <v>4950000</v>
      </c>
      <c r="D16" s="4"/>
      <c r="E16" s="34"/>
    </row>
    <row r="17" spans="2:7" x14ac:dyDescent="0.3">
      <c r="B17" s="24" t="s">
        <v>16</v>
      </c>
      <c r="C17" s="18">
        <f>+C18+C19+C20+C21+C22+C23+C24+C25+C26</f>
        <v>21816372</v>
      </c>
      <c r="D17" s="26">
        <v>0.02</v>
      </c>
      <c r="E17" s="33">
        <f>+C17*D17</f>
        <v>436327.44</v>
      </c>
    </row>
    <row r="18" spans="2:7" ht="28.8" x14ac:dyDescent="0.3">
      <c r="B18" s="25" t="s">
        <v>17</v>
      </c>
      <c r="C18" s="15">
        <v>1525398</v>
      </c>
      <c r="D18" s="4"/>
      <c r="E18" s="34"/>
    </row>
    <row r="19" spans="2:7" x14ac:dyDescent="0.3">
      <c r="B19" s="25" t="s">
        <v>18</v>
      </c>
      <c r="C19" s="15">
        <v>1760000</v>
      </c>
      <c r="D19" s="4"/>
      <c r="E19" s="34"/>
    </row>
    <row r="20" spans="2:7" ht="28.8" x14ac:dyDescent="0.3">
      <c r="B20" s="25" t="s">
        <v>19</v>
      </c>
      <c r="C20" s="15">
        <f>500000+2500000</f>
        <v>3000000</v>
      </c>
      <c r="D20" s="4"/>
      <c r="E20" s="34"/>
    </row>
    <row r="21" spans="2:7" x14ac:dyDescent="0.3">
      <c r="B21" s="25" t="s">
        <v>20</v>
      </c>
      <c r="C21" s="15">
        <v>70000</v>
      </c>
      <c r="D21" s="4"/>
      <c r="E21" s="34"/>
    </row>
    <row r="22" spans="2:7" ht="28.8" x14ac:dyDescent="0.3">
      <c r="B22" s="25" t="s">
        <v>21</v>
      </c>
      <c r="C22" s="15">
        <v>1700000</v>
      </c>
      <c r="D22" s="4"/>
      <c r="E22" s="34"/>
    </row>
    <row r="23" spans="2:7" ht="28.8" x14ac:dyDescent="0.3">
      <c r="B23" s="25" t="s">
        <v>22</v>
      </c>
      <c r="C23" s="15">
        <v>225670</v>
      </c>
      <c r="D23" s="4"/>
      <c r="E23" s="34"/>
    </row>
    <row r="24" spans="2:7" ht="28.8" x14ac:dyDescent="0.3">
      <c r="B24" s="25" t="s">
        <v>23</v>
      </c>
      <c r="C24" s="15">
        <v>6654000</v>
      </c>
      <c r="D24" s="4"/>
      <c r="E24" s="34"/>
    </row>
    <row r="25" spans="2:7" ht="28.8" x14ac:dyDescent="0.3">
      <c r="B25" s="25" t="s">
        <v>40</v>
      </c>
      <c r="C25" s="15"/>
      <c r="D25" s="4"/>
      <c r="E25" s="34"/>
    </row>
    <row r="26" spans="2:7" x14ac:dyDescent="0.3">
      <c r="B26" s="25" t="s">
        <v>24</v>
      </c>
      <c r="C26" s="15">
        <v>6881304</v>
      </c>
      <c r="D26" s="4"/>
      <c r="E26" s="34"/>
    </row>
    <row r="27" spans="2:7" ht="15" thickBot="1" x14ac:dyDescent="0.35">
      <c r="B27" s="35"/>
      <c r="C27" s="36"/>
      <c r="D27" s="37" t="s">
        <v>107</v>
      </c>
      <c r="E27" s="38">
        <f>SUM(E7:E26)</f>
        <v>1870469.04</v>
      </c>
      <c r="G27" s="11">
        <f>SUM(G7:G26)</f>
        <v>0</v>
      </c>
    </row>
    <row r="28" spans="2:7" ht="15" thickTop="1" x14ac:dyDescent="0.3"/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L30"/>
  <sheetViews>
    <sheetView topLeftCell="A4" workbookViewId="0">
      <selection activeCell="J15" sqref="J15:J16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  <col min="9" max="9" width="14.5546875" style="11" bestFit="1" customWidth="1"/>
    <col min="11" max="11" width="13.44140625" bestFit="1" customWidth="1"/>
  </cols>
  <sheetData>
    <row r="4" spans="2:12" x14ac:dyDescent="0.3">
      <c r="C4" s="3">
        <v>2.1</v>
      </c>
      <c r="D4" s="3">
        <v>2.2000000000000002</v>
      </c>
      <c r="E4" s="3">
        <v>2.2999999999999998</v>
      </c>
      <c r="I4"/>
    </row>
    <row r="5" spans="2:12" x14ac:dyDescent="0.3">
      <c r="B5" s="2" t="s">
        <v>89</v>
      </c>
      <c r="C5" s="4">
        <v>3728703</v>
      </c>
      <c r="D5" s="4"/>
      <c r="E5" s="4"/>
      <c r="H5" s="1"/>
      <c r="I5" s="1"/>
      <c r="J5" s="1"/>
      <c r="K5" s="1"/>
      <c r="L5" s="1"/>
    </row>
    <row r="6" spans="2:12" x14ac:dyDescent="0.3">
      <c r="B6" s="2" t="s">
        <v>94</v>
      </c>
      <c r="C6" s="4">
        <v>5011045</v>
      </c>
      <c r="D6" s="4"/>
      <c r="E6" s="4"/>
      <c r="I6"/>
    </row>
    <row r="7" spans="2:12" x14ac:dyDescent="0.3">
      <c r="B7" s="2" t="s">
        <v>90</v>
      </c>
      <c r="C7" s="4">
        <v>58747</v>
      </c>
      <c r="D7" s="4"/>
      <c r="E7" s="4"/>
      <c r="I7"/>
    </row>
    <row r="8" spans="2:12" x14ac:dyDescent="0.3">
      <c r="B8" s="2" t="s">
        <v>95</v>
      </c>
      <c r="C8" s="4">
        <v>260000</v>
      </c>
      <c r="D8" s="4"/>
      <c r="E8" s="4"/>
      <c r="I8"/>
    </row>
    <row r="9" spans="2:12" x14ac:dyDescent="0.3">
      <c r="B9" s="2" t="s">
        <v>92</v>
      </c>
      <c r="C9" s="4">
        <v>620163.72</v>
      </c>
      <c r="D9" s="4"/>
      <c r="E9" s="4"/>
      <c r="L9" s="11"/>
    </row>
    <row r="10" spans="2:12" x14ac:dyDescent="0.3">
      <c r="B10" s="2" t="s">
        <v>91</v>
      </c>
      <c r="C10" s="4">
        <v>624693.16</v>
      </c>
      <c r="D10" s="4"/>
      <c r="E10" s="4"/>
      <c r="L10" s="11"/>
    </row>
    <row r="11" spans="2:12" x14ac:dyDescent="0.3">
      <c r="B11" s="2" t="s">
        <v>93</v>
      </c>
      <c r="C11" s="4">
        <v>76517.440000000002</v>
      </c>
      <c r="D11" s="4"/>
      <c r="E11" s="4"/>
      <c r="L11" s="11"/>
    </row>
    <row r="12" spans="2:12" x14ac:dyDescent="0.3">
      <c r="B12" s="5"/>
      <c r="C12" s="6">
        <f>SUM(C5:C11)</f>
        <v>10379869.32</v>
      </c>
      <c r="D12" s="6"/>
      <c r="E12" s="6"/>
      <c r="L12" s="11"/>
    </row>
    <row r="13" spans="2:12" x14ac:dyDescent="0.3">
      <c r="B13" s="2" t="s">
        <v>96</v>
      </c>
      <c r="C13" s="4"/>
      <c r="D13" s="4">
        <v>448584.96000000002</v>
      </c>
      <c r="E13" s="2"/>
    </row>
    <row r="14" spans="2:12" x14ac:dyDescent="0.3">
      <c r="B14" s="2" t="s">
        <v>97</v>
      </c>
      <c r="C14" s="4"/>
      <c r="D14" s="4">
        <v>41912.11</v>
      </c>
      <c r="E14" s="4"/>
    </row>
    <row r="15" spans="2:12" x14ac:dyDescent="0.3">
      <c r="B15" s="2" t="s">
        <v>98</v>
      </c>
      <c r="C15" s="4"/>
      <c r="D15" s="4">
        <v>51126.36</v>
      </c>
      <c r="E15" s="4"/>
    </row>
    <row r="16" spans="2:12" x14ac:dyDescent="0.3">
      <c r="B16" s="2" t="s">
        <v>99</v>
      </c>
      <c r="C16" s="4"/>
      <c r="D16" s="4">
        <v>1534000</v>
      </c>
      <c r="E16" s="4"/>
    </row>
    <row r="17" spans="2:5" x14ac:dyDescent="0.3">
      <c r="B17" s="2" t="s">
        <v>100</v>
      </c>
      <c r="C17" s="4"/>
      <c r="D17" s="4">
        <v>56500</v>
      </c>
      <c r="E17" s="4"/>
    </row>
    <row r="18" spans="2:5" x14ac:dyDescent="0.3">
      <c r="B18" s="2" t="s">
        <v>101</v>
      </c>
      <c r="C18" s="4"/>
      <c r="D18" s="4">
        <v>342436</v>
      </c>
      <c r="E18" s="4"/>
    </row>
    <row r="19" spans="2:5" x14ac:dyDescent="0.3">
      <c r="B19" s="2" t="s">
        <v>102</v>
      </c>
      <c r="C19" s="4"/>
      <c r="D19" s="4">
        <v>700000</v>
      </c>
      <c r="E19" s="4"/>
    </row>
    <row r="20" spans="2:5" x14ac:dyDescent="0.3">
      <c r="B20" s="2" t="s">
        <v>103</v>
      </c>
      <c r="C20" s="4"/>
      <c r="D20" s="4">
        <v>888840.06</v>
      </c>
      <c r="E20" s="4"/>
    </row>
    <row r="21" spans="2:5" x14ac:dyDescent="0.3">
      <c r="B21" s="3"/>
      <c r="C21" s="7"/>
      <c r="D21" s="7">
        <f>SUM(D13:D20)</f>
        <v>4063399.49</v>
      </c>
      <c r="E21" s="7"/>
    </row>
    <row r="22" spans="2:5" x14ac:dyDescent="0.3">
      <c r="B22" s="8" t="s">
        <v>105</v>
      </c>
      <c r="C22" s="9"/>
      <c r="D22" s="9"/>
      <c r="E22" s="9">
        <v>3630</v>
      </c>
    </row>
    <row r="23" spans="2:5" x14ac:dyDescent="0.3">
      <c r="B23" s="4" t="s">
        <v>104</v>
      </c>
      <c r="C23" s="4"/>
      <c r="D23" s="4"/>
      <c r="E23" s="4">
        <v>517000</v>
      </c>
    </row>
    <row r="24" spans="2:5" x14ac:dyDescent="0.3">
      <c r="B24" s="10"/>
      <c r="C24" s="10"/>
      <c r="D24" s="10"/>
      <c r="E24" s="10">
        <f>SUM(E22:E23)</f>
        <v>520630</v>
      </c>
    </row>
    <row r="25" spans="2:5" x14ac:dyDescent="0.3">
      <c r="B25" s="4"/>
      <c r="C25" s="4"/>
      <c r="D25" s="4"/>
      <c r="E25" s="4"/>
    </row>
    <row r="26" spans="2:5" x14ac:dyDescent="0.3">
      <c r="B26" s="4"/>
      <c r="C26" s="4"/>
      <c r="D26" s="4"/>
      <c r="E26" s="4"/>
    </row>
    <row r="27" spans="2:5" x14ac:dyDescent="0.3">
      <c r="B27" s="4"/>
      <c r="C27" s="4"/>
      <c r="D27" s="4"/>
      <c r="E27" s="4"/>
    </row>
    <row r="28" spans="2:5" x14ac:dyDescent="0.3">
      <c r="B28" s="4"/>
      <c r="C28" s="4"/>
      <c r="D28" s="4"/>
      <c r="E28" s="4"/>
    </row>
    <row r="29" spans="2:5" x14ac:dyDescent="0.3">
      <c r="B29" s="4"/>
      <c r="C29" s="4"/>
      <c r="D29" s="4"/>
      <c r="E29" s="4"/>
    </row>
    <row r="30" spans="2:5" x14ac:dyDescent="0.3">
      <c r="B30" s="4"/>
      <c r="C30" s="4"/>
      <c r="D30" s="4"/>
      <c r="E3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DEVENGADOS POR MES</vt:lpstr>
      <vt:lpstr>DEVENGADOS POR MES (2)</vt:lpstr>
      <vt:lpstr>Hoja2</vt:lpstr>
      <vt:lpstr>Hoja1</vt:lpstr>
      <vt:lpstr>'DEVENGADOS POR MES'!Títulos_a_imprimir</vt:lpstr>
      <vt:lpstr>'DEVENGADOS POR MES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Daniel Quiñones</cp:lastModifiedBy>
  <cp:lastPrinted>2025-04-10T14:41:26Z</cp:lastPrinted>
  <dcterms:created xsi:type="dcterms:W3CDTF">2018-04-17T18:57:16Z</dcterms:created>
  <dcterms:modified xsi:type="dcterms:W3CDTF">2025-04-10T14:43:22Z</dcterms:modified>
</cp:coreProperties>
</file>